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hidePivotFieldList="1" defaultThemeVersion="124226"/>
  <bookViews>
    <workbookView xWindow="0" yWindow="0" windowWidth="28800" windowHeight="12300" tabRatio="666"/>
  </bookViews>
  <sheets>
    <sheet name="ПЗ" sheetId="1" r:id="rId1"/>
    <sheet name="Справочник" sheetId="2" state="veryHidden" r:id="rId2"/>
  </sheets>
  <definedNames>
    <definedName name="_xlnm.Print_Area" localSheetId="0">ПЗ!$A$1:$T$31</definedName>
  </definedNames>
  <calcPr calcId="162913"/>
</workbook>
</file>

<file path=xl/calcChain.xml><?xml version="1.0" encoding="utf-8"?>
<calcChain xmlns="http://schemas.openxmlformats.org/spreadsheetml/2006/main">
  <c r="R21" i="1" l="1"/>
  <c r="R11" i="1"/>
  <c r="R12" i="1"/>
  <c r="R13" i="1"/>
  <c r="R14" i="1"/>
  <c r="R15" i="1"/>
  <c r="R16" i="1"/>
  <c r="R17" i="1"/>
  <c r="R18" i="1"/>
  <c r="R19" i="1"/>
  <c r="R20" i="1"/>
  <c r="R10" i="1"/>
  <c r="Q3" i="1" l="1"/>
  <c r="F12" i="2" l="1"/>
  <c r="F11" i="2"/>
  <c r="F10" i="2"/>
  <c r="F9" i="2"/>
  <c r="F8" i="2"/>
  <c r="F7" i="2"/>
  <c r="F6" i="2"/>
  <c r="F5" i="2"/>
  <c r="F3" i="2"/>
  <c r="F4" i="2"/>
  <c r="F2" i="2"/>
  <c r="F1" i="2"/>
  <c r="F8" i="1" l="1"/>
  <c r="G8" i="1" l="1"/>
  <c r="H8" i="1" s="1"/>
  <c r="I8" i="1" s="1"/>
  <c r="J8" i="1" s="1"/>
  <c r="K8" i="1" s="1"/>
  <c r="L8" i="1" s="1"/>
  <c r="M8" i="1" s="1"/>
  <c r="N8" i="1" s="1"/>
  <c r="O8" i="1" s="1"/>
  <c r="P8" i="1" s="1"/>
  <c r="Q8" i="1" s="1"/>
  <c r="B10" i="1" l="1"/>
  <c r="AB11" i="2"/>
  <c r="AB14" i="2"/>
  <c r="AB36" i="2"/>
  <c r="AB15" i="2"/>
  <c r="AB35" i="2"/>
  <c r="AB22" i="2"/>
  <c r="AB31" i="2"/>
  <c r="AB21" i="2"/>
  <c r="AB24" i="2"/>
  <c r="AB30" i="2"/>
  <c r="AB27" i="2"/>
  <c r="AB28" i="2"/>
  <c r="AB3" i="2"/>
  <c r="AB32" i="2"/>
  <c r="AB25" i="2"/>
  <c r="AB26" i="2"/>
  <c r="AB37" i="2"/>
  <c r="AB19" i="2"/>
  <c r="AB38" i="2"/>
  <c r="AB13" i="2"/>
  <c r="AB18" i="2"/>
  <c r="AB23" i="2"/>
  <c r="AB5" i="2"/>
  <c r="AB8" i="2"/>
  <c r="AB10" i="2"/>
  <c r="AB4" i="2"/>
  <c r="AB34" i="2"/>
  <c r="AB33" i="2"/>
  <c r="AB39" i="2"/>
  <c r="AB16" i="2"/>
  <c r="AB6" i="2"/>
  <c r="AB9" i="2"/>
  <c r="AB12" i="2"/>
  <c r="AB17" i="2"/>
  <c r="AB20" i="2"/>
  <c r="AB29" i="2"/>
  <c r="AB7" i="2"/>
  <c r="F5" i="1" l="1"/>
  <c r="AB2" i="2"/>
  <c r="A11" i="1" l="1"/>
  <c r="B11" i="1" l="1"/>
  <c r="A12" i="1"/>
  <c r="A13" i="1" l="1"/>
  <c r="B12" i="1"/>
  <c r="B13" i="1" l="1"/>
  <c r="A14" i="1"/>
  <c r="A15" i="1" l="1"/>
  <c r="B14" i="1"/>
  <c r="B15" i="1" l="1"/>
  <c r="A16" i="1"/>
  <c r="B16" i="1" l="1"/>
  <c r="A17" i="1"/>
  <c r="B17" i="1" l="1"/>
  <c r="A18" i="1"/>
  <c r="A19" i="1" l="1"/>
  <c r="B18" i="1"/>
  <c r="B19" i="1" l="1"/>
  <c r="A20" i="1"/>
  <c r="B20" i="1" l="1"/>
  <c r="A21" i="1"/>
  <c r="A22" i="1" l="1"/>
  <c r="B21" i="1"/>
  <c r="B22" i="1" l="1"/>
  <c r="A23" i="1"/>
  <c r="A24" i="1" l="1"/>
  <c r="B23" i="1"/>
  <c r="B24" i="1" l="1"/>
  <c r="A25" i="1"/>
  <c r="A26" i="1" l="1"/>
  <c r="B25" i="1"/>
  <c r="A27" i="1" l="1"/>
  <c r="B26" i="1"/>
  <c r="B27" i="1" l="1"/>
  <c r="A28" i="1"/>
  <c r="A29" i="1" l="1"/>
  <c r="B28" i="1"/>
  <c r="A30" i="1" l="1"/>
  <c r="B29" i="1"/>
  <c r="A31" i="1" l="1"/>
  <c r="B30" i="1"/>
  <c r="A32" i="1" l="1"/>
  <c r="B31" i="1"/>
  <c r="A33" i="1" l="1"/>
  <c r="B32" i="1"/>
  <c r="B33" i="1" l="1"/>
  <c r="A34" i="1"/>
  <c r="B34" i="1" l="1"/>
  <c r="A35" i="1"/>
  <c r="A36" i="1" l="1"/>
  <c r="B35" i="1"/>
  <c r="B36" i="1" l="1"/>
  <c r="A37" i="1"/>
  <c r="A38" i="1" l="1"/>
  <c r="B37" i="1"/>
  <c r="A39" i="1" l="1"/>
  <c r="B38" i="1"/>
  <c r="A40" i="1" l="1"/>
  <c r="B39" i="1"/>
  <c r="B40" i="1" l="1"/>
  <c r="A41" i="1"/>
  <c r="B41" i="1" l="1"/>
  <c r="A42" i="1"/>
  <c r="B42" i="1" l="1"/>
  <c r="A43" i="1"/>
  <c r="B43" i="1" l="1"/>
  <c r="A44" i="1"/>
  <c r="A45" i="1" l="1"/>
  <c r="B44" i="1"/>
  <c r="A46" i="1" l="1"/>
  <c r="B45" i="1"/>
  <c r="A47" i="1" l="1"/>
  <c r="B46" i="1"/>
  <c r="B47" i="1" l="1"/>
  <c r="A48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B54" i="1" l="1"/>
  <c r="A55" i="1"/>
  <c r="A56" i="1" l="1"/>
  <c r="B55" i="1"/>
  <c r="A57" i="1" l="1"/>
  <c r="B56" i="1"/>
  <c r="A58" i="1" l="1"/>
  <c r="B57" i="1"/>
  <c r="A59" i="1" l="1"/>
  <c r="B58" i="1"/>
  <c r="A60" i="1" l="1"/>
  <c r="B59" i="1"/>
  <c r="B60" i="1" l="1"/>
  <c r="A61" i="1"/>
  <c r="A62" i="1" l="1"/>
  <c r="B61" i="1"/>
  <c r="A63" i="1" l="1"/>
  <c r="B62" i="1"/>
  <c r="A64" i="1" l="1"/>
  <c r="B63" i="1"/>
  <c r="B64" i="1" l="1"/>
  <c r="A65" i="1"/>
  <c r="B65" i="1" l="1"/>
  <c r="A66" i="1"/>
  <c r="A67" i="1" l="1"/>
  <c r="B66" i="1"/>
  <c r="A68" i="1" l="1"/>
  <c r="B67" i="1"/>
  <c r="B68" i="1" l="1"/>
  <c r="A69" i="1"/>
  <c r="A70" i="1" l="1"/>
  <c r="B69" i="1"/>
  <c r="A71" i="1" l="1"/>
  <c r="B70" i="1"/>
  <c r="A72" i="1" l="1"/>
  <c r="B71" i="1"/>
  <c r="A73" i="1" l="1"/>
  <c r="B72" i="1"/>
  <c r="A74" i="1" l="1"/>
  <c r="B73" i="1"/>
  <c r="A75" i="1" l="1"/>
  <c r="B74" i="1"/>
  <c r="B75" i="1" l="1"/>
  <c r="A76" i="1"/>
  <c r="B76" i="1" l="1"/>
  <c r="A77" i="1"/>
  <c r="B77" i="1" l="1"/>
  <c r="A78" i="1"/>
  <c r="B78" i="1" l="1"/>
  <c r="A79" i="1"/>
  <c r="B79" i="1" l="1"/>
  <c r="A80" i="1"/>
  <c r="B80" i="1" l="1"/>
  <c r="A81" i="1"/>
  <c r="A82" i="1" l="1"/>
  <c r="B81" i="1"/>
  <c r="A83" i="1" l="1"/>
  <c r="B82" i="1"/>
  <c r="A84" i="1" l="1"/>
  <c r="B83" i="1"/>
  <c r="A85" i="1" l="1"/>
  <c r="B85" i="1" s="1"/>
  <c r="B84" i="1"/>
</calcChain>
</file>

<file path=xl/sharedStrings.xml><?xml version="1.0" encoding="utf-8"?>
<sst xmlns="http://schemas.openxmlformats.org/spreadsheetml/2006/main" count="173" uniqueCount="136">
  <si>
    <t>Программа закупок</t>
  </si>
  <si>
    <t>№ п/п</t>
  </si>
  <si>
    <t>Виды товаров (работ, услуг) по категориям/лотам</t>
  </si>
  <si>
    <t>Единица измерения</t>
  </si>
  <si>
    <t>Год</t>
  </si>
  <si>
    <t>Итого</t>
  </si>
  <si>
    <t>Планируемый способ закупки</t>
  </si>
  <si>
    <t>Инициатор закупки</t>
  </si>
  <si>
    <t>Дополнительная информация:</t>
  </si>
  <si>
    <t>Подготовил:</t>
  </si>
  <si>
    <t>Согласовал:</t>
  </si>
  <si>
    <t>Закупщик _____________________ (ФИО, подпись)</t>
  </si>
  <si>
    <t>Ответственный по экономике _____________________ (ФИО, подпись)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</si>
  <si>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</si>
  <si>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</si>
  <si>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</si>
  <si>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</si>
  <si>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</si>
  <si>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</si>
  <si>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</si>
  <si>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</si>
  <si>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</si>
  <si>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</si>
  <si>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</si>
  <si>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</si>
  <si>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</si>
  <si>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</si>
  <si>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</si>
  <si>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</si>
  <si>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</si>
  <si>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</si>
  <si>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Утверждаю Юнусов Ф.М. ____________</t>
  </si>
  <si>
    <t>тыс. руб.</t>
  </si>
  <si>
    <t>"Ед. измерения" в Программе закупок</t>
  </si>
  <si>
    <t>Заявка 1</t>
  </si>
  <si>
    <t>Заявка 2</t>
  </si>
  <si>
    <t>Заявка 3</t>
  </si>
  <si>
    <t>Заявка 4</t>
  </si>
  <si>
    <t>Заявка 5</t>
  </si>
  <si>
    <t>Заявка 6</t>
  </si>
  <si>
    <t>Заявка 7</t>
  </si>
  <si>
    <t>Заявка 8</t>
  </si>
  <si>
    <t>Заявка 9</t>
  </si>
  <si>
    <t>Заявка 10</t>
  </si>
  <si>
    <t>Заявка 11</t>
  </si>
  <si>
    <t>Заявка 12</t>
  </si>
  <si>
    <t>Заявка 13</t>
  </si>
  <si>
    <t>Заявка 14</t>
  </si>
  <si>
    <t>Заявка 15</t>
  </si>
  <si>
    <t>Заявка 16</t>
  </si>
  <si>
    <t>Заявка 17</t>
  </si>
  <si>
    <t>Заявка 18</t>
  </si>
  <si>
    <t>Заявка 19</t>
  </si>
  <si>
    <t>Заявка 20</t>
  </si>
  <si>
    <t>Заявка 21</t>
  </si>
  <si>
    <t>Заявка 22</t>
  </si>
  <si>
    <t>Заявка 23</t>
  </si>
  <si>
    <t>Заявка 24</t>
  </si>
  <si>
    <t>Заявка 25</t>
  </si>
  <si>
    <t>Заявка 26</t>
  </si>
  <si>
    <t>Заявка 27</t>
  </si>
  <si>
    <t>Заявка 28</t>
  </si>
  <si>
    <t>Заявка 29</t>
  </si>
  <si>
    <t>Заявка 30</t>
  </si>
  <si>
    <t>Заявка 31</t>
  </si>
  <si>
    <t>Заявка 32</t>
  </si>
  <si>
    <t>Заявка 33</t>
  </si>
  <si>
    <t>Заявка 34</t>
  </si>
  <si>
    <t>Заявка 35</t>
  </si>
  <si>
    <t>Заявка 36</t>
  </si>
  <si>
    <t>Заявка 37</t>
  </si>
  <si>
    <t>Заявка 38</t>
  </si>
  <si>
    <t>Планируемый объем закупок</t>
  </si>
  <si>
    <t>Агропромсервис ООО</t>
  </si>
  <si>
    <t>Астэр (до 27.06.2014 Астэр-Примекс)</t>
  </si>
  <si>
    <t>Витязь</t>
  </si>
  <si>
    <t>Доктор Ластик ООО</t>
  </si>
  <si>
    <t>ИП Кабирова Г.Р.</t>
  </si>
  <si>
    <t>ИП Напалков С.П.</t>
  </si>
  <si>
    <t>Казань-Шинторг ООО</t>
  </si>
  <si>
    <t>КамАЗ ДЗиЛ</t>
  </si>
  <si>
    <t>КИП "Мастер"</t>
  </si>
  <si>
    <t>МАЙЛЛЕР ВОСТОК</t>
  </si>
  <si>
    <t>Моден технолоджис групп ОО</t>
  </si>
  <si>
    <t>Универсал СпецСервис ООО</t>
  </si>
  <si>
    <t>Форклифт Запчасть ООО</t>
  </si>
  <si>
    <t>ЧЕЛНЫВОДОКАНАЛ</t>
  </si>
  <si>
    <t>ЮНГХАЙНРИХ подьемно-погрузочна</t>
  </si>
  <si>
    <t>НЕФАЗ ОАО</t>
  </si>
  <si>
    <t>СиЭнЭйч Индастриал (Руссия) Индастриал Оперейшнз</t>
  </si>
  <si>
    <t>ООО "ПЖДТ-Сервис"</t>
  </si>
  <si>
    <t>ЦФ Кама ООО</t>
  </si>
  <si>
    <t>КАМАЗ-Энерго  ООО</t>
  </si>
  <si>
    <t>Камаз-Восток ООО</t>
  </si>
  <si>
    <t>ТФК КАМАЗ ОАО</t>
  </si>
  <si>
    <t>КАМАЗ-Металлургия</t>
  </si>
  <si>
    <t>КАМАЗинстументспецмаш ОАО</t>
  </si>
  <si>
    <t>Камминз Кама ЗАО</t>
  </si>
  <si>
    <t>Ремдизель ЗАО</t>
  </si>
  <si>
    <t>ОАО "Камский индустриальный па</t>
  </si>
  <si>
    <t>Фузо КАМАЗ Тракс Рус ООО</t>
  </si>
  <si>
    <t>Федерал Могул Набережные Челны</t>
  </si>
  <si>
    <t>СТФК "КАМАЗ" ООО</t>
  </si>
  <si>
    <t>КАМАЗ-Марко ООО</t>
  </si>
  <si>
    <t>ЛЦ Мастер ООО</t>
  </si>
  <si>
    <t>Мерседес-Бенц ООО</t>
  </si>
  <si>
    <t>Внешнеторговая комания "К</t>
  </si>
  <si>
    <t>Кнорр-Бремзе КАМА ООО</t>
  </si>
  <si>
    <t>КАМАЗ</t>
  </si>
  <si>
    <t>КамАЗ ДЗиЛ Литейный завод</t>
  </si>
  <si>
    <t>Аэропорт Бегишево ОАО</t>
  </si>
  <si>
    <t>КАМАЗ ОАО (РИЗ)</t>
  </si>
  <si>
    <t>КРАН центр КАМАЗ ООО</t>
  </si>
  <si>
    <t>Услуги по сопровождению информационных систем</t>
  </si>
  <si>
    <t>Услуги по ремонту и ТО погрузочной спецтехники</t>
  </si>
  <si>
    <t>Закупка у единственного поставщика</t>
  </si>
  <si>
    <t>Закупкаа у единственного поставщика</t>
  </si>
  <si>
    <t>Запчасти, расходные материалы</t>
  </si>
  <si>
    <t>Погрузочная техника</t>
  </si>
  <si>
    <t>Конкурентная закупка</t>
  </si>
  <si>
    <t>Услуги по уборке помещений</t>
  </si>
  <si>
    <t>Услуги по охране помещений</t>
  </si>
  <si>
    <t>Канцелярские товары</t>
  </si>
  <si>
    <t>Услуги по ремонту и ТО тракторов</t>
  </si>
  <si>
    <t>ГСМ (бензин)</t>
  </si>
  <si>
    <t>ГСМ (дизтопливо)</t>
  </si>
  <si>
    <t>Услуги по вахте</t>
  </si>
  <si>
    <t>АТОН-ИМПУЛЬС ООО</t>
  </si>
  <si>
    <t>Леони Рус ООО</t>
  </si>
  <si>
    <t>Тракресурс-Регион ООО</t>
  </si>
  <si>
    <t>Халил ООО</t>
  </si>
  <si>
    <t>субаренда производственных помещений</t>
  </si>
  <si>
    <t>Аккумуляторная батарея</t>
  </si>
  <si>
    <t>Тракресурс ООО</t>
  </si>
  <si>
    <t>Спецодежда летняя и спец обувь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</si>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</sst>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"/>
    <numFmt numFmtId="165" formatCode="#,##0,;\-#,##0,;&quot;-&quot;;@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8"/>
      <name val="Arial"/>
      <family val="2"/>
      <charset val="204"/>
    </font>
    <font>
      <sz val="14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</font>
    <font>
      <sz val="14"/>
      <color theme="1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/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3" fontId="7" fillId="0" borderId="0" xfId="0" applyNumberFormat="1" applyFont="1" applyAlignment="1">
      <alignment horizontal="center" vertical="center"/>
    </xf>
    <xf numFmtId="3" fontId="1" fillId="0" borderId="0" xfId="0" applyNumberFormat="1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0" formatCode="General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,;\-#,##0,;&quot;-&quot;;@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Medium9">
    <tableStyle name="TableStyleLight1 2" pivot="0" count="1">
      <tableStyleElement type="wholeTabl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C9:T21" totalsRowCount="1" headerRowDxfId="38" dataDxfId="37" totalsRowDxfId="36">
  <autoFilter ref="C9:T20"/>
  <tableColumns count="18">
    <tableColumn id="1" name="1" dataDxfId="35" totalsRowDxfId="34"/>
    <tableColumn id="2" name="2" totalsRowLabel="Итого" dataDxfId="33" totalsRowDxfId="32"/>
    <tableColumn id="3" name="3" dataDxfId="31" totalsRowDxfId="30"/>
    <tableColumn id="4" name="4" dataDxfId="29" totalsRowDxfId="28"/>
    <tableColumn id="5" name="5" dataDxfId="27" totalsRowDxfId="26"/>
    <tableColumn id="6" name="6" dataDxfId="25" totalsRowDxfId="24"/>
    <tableColumn id="7" name="7" dataDxfId="23" totalsRowDxfId="22"/>
    <tableColumn id="8" name="8" dataDxfId="21" totalsRowDxfId="20"/>
    <tableColumn id="9" name="9" dataDxfId="19" totalsRowDxfId="18"/>
    <tableColumn id="10" name="10" dataDxfId="17" totalsRowDxfId="16"/>
    <tableColumn id="11" name="11" dataDxfId="15" totalsRowDxfId="14"/>
    <tableColumn id="12" name="12" dataDxfId="13" totalsRowDxfId="12"/>
    <tableColumn id="13" name="13" dataDxfId="11" totalsRowDxfId="10"/>
    <tableColumn id="14" name="14" dataDxfId="9" totalsRowDxfId="8"/>
    <tableColumn id="15" name="15" dataDxfId="7" totalsRowDxfId="6"/>
    <tableColumn id="16" name="16" totalsRowFunction="sum" dataDxfId="5" totalsRowDxfId="4">
      <calculatedColumnFormula>SUM(Таблица1[[#This Row],[4]:[15]])</calculatedColumnFormula>
    </tableColumn>
    <tableColumn id="17" name="17" dataDxfId="3" totalsRowDxfId="2"/>
    <tableColumn id="18" name="18" dataDxfId="1" totalsRowDxfId="0"/>
  </tableColumns>
  <tableStyleInfo name="TableStyleLight1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  <pageSetUpPr fitToPage="1"/>
  </sheetPr>
  <dimension ref="A1:U85"/>
  <sheetViews>
    <sheetView showGridLines="0" tabSelected="1" view="pageBreakPreview" zoomScale="60" zoomScaleNormal="60" workbookViewId="0">
      <pane xSplit="4" ySplit="9" topLeftCell="E10" activePane="bottomRight" state="frozen"/>
      <selection pane="topRight" activeCell="C1" sqref="C1"/>
      <selection pane="bottomLeft" activeCell="A10" sqref="A10"/>
      <selection pane="bottomRight" activeCell="H1" sqref="H1"/>
    </sheetView>
  </sheetViews>
  <sheetFormatPr defaultRowHeight="18.75" outlineLevelRow="1" outlineLevelCol="1" x14ac:dyDescent="0.3"/>
  <cols>
    <col min="1" max="1" width="11.42578125" style="4" hidden="1" customWidth="1" outlineLevel="1"/>
    <col min="2" max="2" width="7.85546875" style="4" hidden="1" customWidth="1" outlineLevel="1"/>
    <col min="3" max="3" width="7.7109375" style="6" customWidth="1" collapsed="1"/>
    <col min="4" max="4" width="41" style="12" customWidth="1"/>
    <col min="5" max="5" width="12.42578125" style="2" customWidth="1"/>
    <col min="6" max="17" width="10.42578125" style="2" customWidth="1"/>
    <col min="18" max="18" width="17.28515625" style="2" customWidth="1"/>
    <col min="19" max="19" width="31.140625" style="2" customWidth="1"/>
    <col min="20" max="20" width="26.140625" style="2" customWidth="1"/>
    <col min="21" max="16384" width="9.140625" style="2"/>
  </cols>
  <sheetData>
    <row r="1" spans="1:21" s="4" customFormat="1" ht="20.25" x14ac:dyDescent="0.3">
      <c r="C1" s="6"/>
      <c r="D1" s="12"/>
      <c r="H1" s="3" t="s">
        <v>0</v>
      </c>
    </row>
    <row r="2" spans="1:21" ht="32.25" customHeight="1" x14ac:dyDescent="0.3">
      <c r="Q2" s="2" t="s">
        <v>31</v>
      </c>
      <c r="U2" s="2">
        <v>1</v>
      </c>
    </row>
    <row r="3" spans="1:21" x14ac:dyDescent="0.3">
      <c r="Q3" s="2" t="str">
        <f>"дата: "&amp;TEXT(DATE(Справочник!B3-1,12,18),"ДД.ММ.ГГ")&amp;" г."</f>
        <v>дата: 18.12.25 г.</v>
      </c>
    </row>
    <row r="5" spans="1:21" x14ac:dyDescent="0.3">
      <c r="F5" s="1" t="str">
        <f>"Программа закупок товаров услуг ООО «Логикам» на период с "&amp;TEXT(DATE(Справочник!B3,1,1),"ДД.ММ.ГГ")&amp;" по "&amp;TEXT(DATE(Справочник!B3,12,31),"ДД.ММ.ГГ")&amp;" г."</f>
        <v>Программа закупок товаров услуг ООО «Логикам» на период с 01.01.26 по 31.12.26 г.</v>
      </c>
    </row>
    <row r="6" spans="1:21" x14ac:dyDescent="0.3">
      <c r="F6" s="26">
        <v>1</v>
      </c>
      <c r="G6" s="26">
        <v>1</v>
      </c>
      <c r="H6" s="26">
        <v>1</v>
      </c>
      <c r="I6" s="26">
        <v>2</v>
      </c>
      <c r="J6" s="26">
        <v>2</v>
      </c>
      <c r="K6" s="26">
        <v>2</v>
      </c>
      <c r="L6" s="26">
        <v>3</v>
      </c>
      <c r="M6" s="26">
        <v>3</v>
      </c>
      <c r="N6" s="26">
        <v>3</v>
      </c>
      <c r="O6" s="26">
        <v>4</v>
      </c>
      <c r="P6" s="26">
        <v>4</v>
      </c>
      <c r="Q6" s="26">
        <v>4</v>
      </c>
    </row>
    <row r="7" spans="1:21" x14ac:dyDescent="0.3">
      <c r="C7" s="40" t="s">
        <v>1</v>
      </c>
      <c r="D7" s="41" t="s">
        <v>2</v>
      </c>
      <c r="E7" s="41" t="s">
        <v>3</v>
      </c>
      <c r="F7" s="42" t="s">
        <v>72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  <c r="S7" s="41" t="s">
        <v>6</v>
      </c>
      <c r="T7" s="41" t="s">
        <v>7</v>
      </c>
    </row>
    <row r="8" spans="1:21" ht="37.5" customHeight="1" x14ac:dyDescent="0.3">
      <c r="C8" s="40"/>
      <c r="D8" s="41"/>
      <c r="E8" s="41"/>
      <c r="F8" s="5">
        <f>DATE(Справочник!B3,1,1)</f>
        <v>9498</v>
      </c>
      <c r="G8" s="5">
        <f>EOMONTH(F8,1)</f>
        <v>9556</v>
      </c>
      <c r="H8" s="5">
        <f t="shared" ref="H8:Q8" si="0">EOMONTH(G8,1)</f>
        <v>9587</v>
      </c>
      <c r="I8" s="5">
        <f t="shared" si="0"/>
        <v>9617</v>
      </c>
      <c r="J8" s="5">
        <f t="shared" si="0"/>
        <v>9648</v>
      </c>
      <c r="K8" s="5">
        <f t="shared" si="0"/>
        <v>9678</v>
      </c>
      <c r="L8" s="5">
        <f t="shared" si="0"/>
        <v>9709</v>
      </c>
      <c r="M8" s="5">
        <f t="shared" si="0"/>
        <v>9740</v>
      </c>
      <c r="N8" s="5">
        <f t="shared" si="0"/>
        <v>9770</v>
      </c>
      <c r="O8" s="5">
        <f t="shared" si="0"/>
        <v>9801</v>
      </c>
      <c r="P8" s="5">
        <f t="shared" si="0"/>
        <v>9831</v>
      </c>
      <c r="Q8" s="5">
        <f t="shared" si="0"/>
        <v>9862</v>
      </c>
      <c r="R8" s="15" t="s">
        <v>5</v>
      </c>
      <c r="S8" s="41"/>
      <c r="T8" s="41"/>
    </row>
    <row r="9" spans="1:21" hidden="1" outlineLevel="1" x14ac:dyDescent="0.3">
      <c r="C9" s="6" t="s">
        <v>13</v>
      </c>
      <c r="D9" s="13" t="s">
        <v>14</v>
      </c>
      <c r="E9" s="6" t="s">
        <v>15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6" t="s">
        <v>21</v>
      </c>
      <c r="L9" s="6" t="s">
        <v>22</v>
      </c>
      <c r="M9" s="6" t="s">
        <v>23</v>
      </c>
      <c r="N9" s="6" t="s">
        <v>24</v>
      </c>
      <c r="O9" s="6" t="s">
        <v>25</v>
      </c>
      <c r="P9" s="6" t="s">
        <v>26</v>
      </c>
      <c r="Q9" s="6" t="s">
        <v>27</v>
      </c>
      <c r="R9" s="6" t="s">
        <v>28</v>
      </c>
      <c r="S9" s="6" t="s">
        <v>29</v>
      </c>
      <c r="T9" s="6" t="s">
        <v>30</v>
      </c>
    </row>
    <row r="10" spans="1:21" s="7" customFormat="1" ht="45" customHeight="1" collapsed="1" x14ac:dyDescent="0.25">
      <c r="A10" s="7" t="s">
        <v>34</v>
      </c>
      <c r="B10" s="7" t="str">
        <f>IF(A10&lt;&gt;"","B"&amp;10+COUNTIF($A$10:A10,A10)-1,"")</f>
        <v>B10</v>
      </c>
      <c r="C10" s="6">
        <v>1</v>
      </c>
      <c r="D10" s="29" t="s">
        <v>113</v>
      </c>
      <c r="E10" s="6" t="s">
        <v>32</v>
      </c>
      <c r="F10" s="30">
        <v>308.53600349999999</v>
      </c>
      <c r="G10" s="30">
        <v>308.53600349999999</v>
      </c>
      <c r="H10" s="30">
        <v>308.53600349999999</v>
      </c>
      <c r="I10" s="30">
        <v>308.53600349999999</v>
      </c>
      <c r="J10" s="30">
        <v>308.53600349999999</v>
      </c>
      <c r="K10" s="30">
        <v>308.53600349999999</v>
      </c>
      <c r="L10" s="30">
        <v>308.53600349999999</v>
      </c>
      <c r="M10" s="30">
        <v>308.53600349999999</v>
      </c>
      <c r="N10" s="30">
        <v>308.53600349999999</v>
      </c>
      <c r="O10" s="30">
        <v>308.53600349999999</v>
      </c>
      <c r="P10" s="30">
        <v>308.53600349999999</v>
      </c>
      <c r="Q10" s="30">
        <v>308.53600349999999</v>
      </c>
      <c r="R10" s="30">
        <f>SUM(Таблица1[[#This Row],[4]:[15]])</f>
        <v>3702.432041999999</v>
      </c>
      <c r="S10" s="13" t="s">
        <v>116</v>
      </c>
      <c r="T10" s="6" t="s">
        <v>135</v>
      </c>
    </row>
    <row r="11" spans="1:21" s="7" customFormat="1" ht="45" customHeight="1" x14ac:dyDescent="0.25">
      <c r="A11" s="7" t="str">
        <f ca="1">IFERROR(IF(VLOOKUP(A10,Справочник!$AA$2:$AB$39,2,0)&gt;COUNTIF($A$10:A10,A10),A10,IF(VLOOKUP(INDIRECT("Справочник!AA"&amp;MATCH(A10,Справочник!$AA$1:$AA$39,0)+1),Справочник!$AA$2:$AB$39,2,0)=0,"",INDIRECT("Справочник!AA"&amp;MATCH(A10,Справочник!$AA$1:$AA$39,0)+1))),"")</f>
        <v>Заявка 1</v>
      </c>
      <c r="B11" s="7" t="str">
        <f ca="1">IF(A11&lt;&gt;"","B"&amp;10+COUNTIF($A$10:A11,A11)-1,"")</f>
        <v>B11</v>
      </c>
      <c r="C11" s="6">
        <v>2</v>
      </c>
      <c r="D11" s="29" t="s">
        <v>120</v>
      </c>
      <c r="E11" s="6" t="s">
        <v>32</v>
      </c>
      <c r="F11" s="32">
        <v>412.86</v>
      </c>
      <c r="G11" s="32">
        <v>412.86</v>
      </c>
      <c r="H11" s="32">
        <v>412.86</v>
      </c>
      <c r="I11" s="32">
        <v>412.86</v>
      </c>
      <c r="J11" s="32">
        <v>412.86</v>
      </c>
      <c r="K11" s="32">
        <v>412.86</v>
      </c>
      <c r="L11" s="32">
        <v>412.86</v>
      </c>
      <c r="M11" s="32">
        <v>412.86</v>
      </c>
      <c r="N11" s="32">
        <v>412.86</v>
      </c>
      <c r="O11" s="32">
        <v>412.86</v>
      </c>
      <c r="P11" s="32">
        <v>412.86</v>
      </c>
      <c r="Q11" s="32">
        <v>412.86</v>
      </c>
      <c r="R11" s="30">
        <f>SUM(Таблица1[[#This Row],[4]:[15]])</f>
        <v>4954.32</v>
      </c>
      <c r="S11" s="13" t="s">
        <v>119</v>
      </c>
      <c r="T11" s="6" t="s">
        <v>135</v>
      </c>
    </row>
    <row r="12" spans="1:21" s="7" customFormat="1" ht="45" customHeight="1" x14ac:dyDescent="0.25">
      <c r="A12" s="7" t="str">
        <f ca="1">IFERROR(IF(VLOOKUP(A11,Справочник!$AA$2:$AB$39,2,0)&gt;COUNTIF($A$10:A11,A11),A11,IF(VLOOKUP(INDIRECT("Справочник!AA"&amp;MATCH(A11,Справочник!$AA$1:$AA$39,0)+1),Справочник!$AA$2:$AB$39,2,0)=0,"",INDIRECT("Справочник!AA"&amp;MATCH(A11,Справочник!$AA$1:$AA$39,0)+1))),"")</f>
        <v>Заявка 1</v>
      </c>
      <c r="B12" s="7" t="str">
        <f ca="1">IF(A12&lt;&gt;"","B"&amp;10+COUNTIF($A$10:A12,A12)-1,"")</f>
        <v>B12</v>
      </c>
      <c r="C12" s="6">
        <v>3</v>
      </c>
      <c r="D12" s="29" t="s">
        <v>121</v>
      </c>
      <c r="E12" s="6" t="s">
        <v>32</v>
      </c>
      <c r="F12" s="32">
        <v>992.01240000000007</v>
      </c>
      <c r="G12" s="32">
        <v>928.01160000000004</v>
      </c>
      <c r="H12" s="32">
        <v>992.01240000000007</v>
      </c>
      <c r="I12" s="32">
        <v>960.01199999999994</v>
      </c>
      <c r="J12" s="32">
        <v>992.01240000000007</v>
      </c>
      <c r="K12" s="32">
        <v>960.01199999999994</v>
      </c>
      <c r="L12" s="32">
        <v>992.01240000000007</v>
      </c>
      <c r="M12" s="32">
        <v>992.01240000000007</v>
      </c>
      <c r="N12" s="32">
        <v>960.01199999999994</v>
      </c>
      <c r="O12" s="32">
        <v>992.01240000000007</v>
      </c>
      <c r="P12" s="32">
        <v>960.01199999999994</v>
      </c>
      <c r="Q12" s="32">
        <v>992.01240000000007</v>
      </c>
      <c r="R12" s="30">
        <f>SUM(Таблица1[[#This Row],[4]:[15]])</f>
        <v>11712.1464</v>
      </c>
      <c r="S12" s="13" t="s">
        <v>119</v>
      </c>
      <c r="T12" s="6" t="s">
        <v>135</v>
      </c>
    </row>
    <row r="13" spans="1:21" s="7" customFormat="1" ht="45" customHeight="1" x14ac:dyDescent="0.25">
      <c r="A13" s="7" t="str">
        <f ca="1">IFERROR(IF(VLOOKUP(A12,Справочник!$AA$2:$AB$39,2,0)&gt;COUNTIF($A$10:A12,A12),A12,IF(VLOOKUP(INDIRECT("Справочник!AA"&amp;MATCH(A12,Справочник!$AA$1:$AA$39,0)+1),Справочник!$AA$2:$AB$39,2,0)=0,"",INDIRECT("Справочник!AA"&amp;MATCH(A12,Справочник!$AA$1:$AA$39,0)+1))),"")</f>
        <v>Заявка 1</v>
      </c>
      <c r="B13" s="7" t="str">
        <f ca="1">IF(A13&lt;&gt;"","B"&amp;10+COUNTIF($A$10:A13,A13)-1,"")</f>
        <v>B13</v>
      </c>
      <c r="C13" s="6">
        <v>4</v>
      </c>
      <c r="D13" s="29" t="s">
        <v>126</v>
      </c>
      <c r="E13" s="6" t="s">
        <v>32</v>
      </c>
      <c r="F13" s="32">
        <v>591.57230000000004</v>
      </c>
      <c r="G13" s="32">
        <v>591.57230000000004</v>
      </c>
      <c r="H13" s="32">
        <v>591.57230000000004</v>
      </c>
      <c r="I13" s="32">
        <v>591.57230000000004</v>
      </c>
      <c r="J13" s="32">
        <v>591.57230000000004</v>
      </c>
      <c r="K13" s="32">
        <v>591.57230000000004</v>
      </c>
      <c r="L13" s="32">
        <v>591.57230000000004</v>
      </c>
      <c r="M13" s="32">
        <v>591.57230000000004</v>
      </c>
      <c r="N13" s="32">
        <v>591.57230000000004</v>
      </c>
      <c r="O13" s="32">
        <v>591.57230000000004</v>
      </c>
      <c r="P13" s="32">
        <v>591.57230000000004</v>
      </c>
      <c r="Q13" s="32">
        <v>591.57230000000004</v>
      </c>
      <c r="R13" s="30">
        <f>SUM(Таблица1[[#This Row],[4]:[15]])</f>
        <v>7098.8675999999987</v>
      </c>
      <c r="S13" s="13" t="s">
        <v>119</v>
      </c>
      <c r="T13" s="7" t="s">
        <v>135</v>
      </c>
    </row>
    <row r="14" spans="1:21" s="7" customFormat="1" ht="45" customHeight="1" x14ac:dyDescent="0.25">
      <c r="A14" s="7" t="str">
        <f ca="1">IFERROR(IF(VLOOKUP(A13,Справочник!$AA$2:$AB$39,2,0)&gt;COUNTIF($A$10:A13,A13),A13,IF(VLOOKUP(INDIRECT("Справочник!AA"&amp;MATCH(A13,Справочник!$AA$1:$AA$39,0)+1),Справочник!$AA$2:$AB$39,2,0)=0,"",INDIRECT("Справочник!AA"&amp;MATCH(A13,Справочник!$AA$1:$AA$39,0)+1))),"")</f>
        <v>Заявка 1</v>
      </c>
      <c r="B14" s="7" t="str">
        <f ca="1">IF(A14&lt;&gt;"","B"&amp;10+COUNTIF($A$10:A14,A14)-1,"")</f>
        <v>B14</v>
      </c>
      <c r="C14" s="11">
        <v>5</v>
      </c>
      <c r="D14" s="31" t="s">
        <v>114</v>
      </c>
      <c r="E14" s="11" t="s">
        <v>32</v>
      </c>
      <c r="F14" s="32">
        <v>226.868654166667</v>
      </c>
      <c r="G14" s="32">
        <v>226.868654166667</v>
      </c>
      <c r="H14" s="32">
        <v>226.868654166667</v>
      </c>
      <c r="I14" s="32">
        <v>226.868654166667</v>
      </c>
      <c r="J14" s="32">
        <v>226.868654166667</v>
      </c>
      <c r="K14" s="32">
        <v>226.868654166667</v>
      </c>
      <c r="L14" s="32">
        <v>226.868654166667</v>
      </c>
      <c r="M14" s="32">
        <v>226.868654166667</v>
      </c>
      <c r="N14" s="32">
        <v>226.868654166667</v>
      </c>
      <c r="O14" s="32">
        <v>226.868654166667</v>
      </c>
      <c r="P14" s="32">
        <v>226.868654166667</v>
      </c>
      <c r="Q14" s="32">
        <v>226.868654166667</v>
      </c>
      <c r="R14" s="30">
        <f>SUM(Таблица1[[#This Row],[4]:[15]])</f>
        <v>2722.4238500000042</v>
      </c>
      <c r="S14" s="24" t="s">
        <v>119</v>
      </c>
      <c r="T14" s="23"/>
    </row>
    <row r="15" spans="1:21" s="7" customFormat="1" ht="45" customHeight="1" x14ac:dyDescent="0.25">
      <c r="A15" s="7" t="str">
        <f ca="1">IFERROR(IF(VLOOKUP(A14,Справочник!$AA$2:$AB$39,2,0)&gt;COUNTIF($A$10:A14,A14),A14,IF(VLOOKUP(INDIRECT("Справочник!AA"&amp;MATCH(A14,Справочник!$AA$1:$AA$39,0)+1),Справочник!$AA$2:$AB$39,2,0)=0,"",INDIRECT("Справочник!AA"&amp;MATCH(A14,Справочник!$AA$1:$AA$39,0)+1))),"")</f>
        <v>Заявка 1</v>
      </c>
      <c r="B15" s="7" t="str">
        <f ca="1">IF(A15&lt;&gt;"","B"&amp;10+COUNTIF($A$10:A15,A15)-1,"")</f>
        <v>B15</v>
      </c>
      <c r="C15" s="11">
        <v>6</v>
      </c>
      <c r="D15" s="31" t="s">
        <v>123</v>
      </c>
      <c r="E15" s="11" t="s">
        <v>32</v>
      </c>
      <c r="F15" s="32">
        <v>84.740250000000003</v>
      </c>
      <c r="G15" s="32">
        <v>84.740250000000003</v>
      </c>
      <c r="H15" s="32">
        <v>84.740250000000003</v>
      </c>
      <c r="I15" s="32">
        <v>84.740250000000003</v>
      </c>
      <c r="J15" s="32">
        <v>84.740250000000003</v>
      </c>
      <c r="K15" s="32">
        <v>84.740250000000003</v>
      </c>
      <c r="L15" s="32">
        <v>84.740250000000003</v>
      </c>
      <c r="M15" s="32">
        <v>84.740250000000003</v>
      </c>
      <c r="N15" s="32">
        <v>84.740250000000003</v>
      </c>
      <c r="O15" s="32">
        <v>84.740250000000003</v>
      </c>
      <c r="P15" s="32">
        <v>84.740250000000003</v>
      </c>
      <c r="Q15" s="32">
        <v>84.740250000000003</v>
      </c>
      <c r="R15" s="30">
        <f>SUM(Таблица1[[#This Row],[4]:[15]])</f>
        <v>1016.8830000000003</v>
      </c>
      <c r="S15" s="24" t="s">
        <v>119</v>
      </c>
      <c r="T15" s="23"/>
    </row>
    <row r="16" spans="1:21" s="7" customFormat="1" ht="45" customHeight="1" x14ac:dyDescent="0.25">
      <c r="A16" s="7" t="str">
        <f ca="1">IFERROR(IF(VLOOKUP(A15,Справочник!$AA$2:$AB$39,2,0)&gt;COUNTIF($A$10:A15,A15),A15,IF(VLOOKUP(INDIRECT("Справочник!AA"&amp;MATCH(A15,Справочник!$AA$1:$AA$39,0)+1),Справочник!$AA$2:$AB$39,2,0)=0,"",INDIRECT("Справочник!AA"&amp;MATCH(A15,Справочник!$AA$1:$AA$39,0)+1))),"")</f>
        <v>Заявка 1</v>
      </c>
      <c r="B16" s="7" t="str">
        <f ca="1">IF(A16&lt;&gt;"","B"&amp;10+COUNTIF($A$10:A16,A16)-1,"")</f>
        <v>B16</v>
      </c>
      <c r="C16" s="11">
        <v>7</v>
      </c>
      <c r="D16" s="25" t="s">
        <v>117</v>
      </c>
      <c r="E16" s="11" t="s">
        <v>32</v>
      </c>
      <c r="F16" s="32">
        <v>112.20684</v>
      </c>
      <c r="G16" s="32">
        <v>112.20684</v>
      </c>
      <c r="H16" s="32">
        <v>11.408329999999999</v>
      </c>
      <c r="I16" s="32">
        <v>148.45903000000001</v>
      </c>
      <c r="J16" s="32">
        <v>1182.2068400000001</v>
      </c>
      <c r="K16" s="32">
        <v>1182.2068400000001</v>
      </c>
      <c r="L16" s="32">
        <v>0</v>
      </c>
      <c r="M16" s="32">
        <v>0</v>
      </c>
      <c r="N16" s="32">
        <v>0</v>
      </c>
      <c r="O16" s="32">
        <v>14.25526</v>
      </c>
      <c r="P16" s="32">
        <v>30.71358</v>
      </c>
      <c r="Q16" s="32">
        <v>14.25526</v>
      </c>
      <c r="R16" s="30">
        <f>SUM(Таблица1[[#This Row],[4]:[15]])</f>
        <v>2807.9188200000003</v>
      </c>
      <c r="S16" s="24" t="s">
        <v>119</v>
      </c>
      <c r="T16" s="23"/>
    </row>
    <row r="17" spans="1:20" s="16" customFormat="1" ht="45" customHeight="1" x14ac:dyDescent="0.25">
      <c r="A17" s="16" t="str">
        <f ca="1">IFERROR(IF(VLOOKUP(A16,Справочник!$AA$2:$AB$39,2,0)&gt;COUNTIF($A$10:A16,A16),A16,IF(VLOOKUP(INDIRECT("Справочник!AA"&amp;MATCH(A16,Справочник!$AA$1:$AA$39,0)+1),Справочник!$AA$2:$AB$39,2,0)=0,"",INDIRECT("Справочник!AA"&amp;MATCH(A16,Справочник!$AA$1:$AA$39,0)+1))),"")</f>
        <v>Заявка 1</v>
      </c>
      <c r="B17" s="16" t="str">
        <f ca="1">IF(A17&lt;&gt;"","B"&amp;10+COUNTIF($A$10:A17,A17)-1,"")</f>
        <v>B17</v>
      </c>
      <c r="C17" s="11">
        <v>8</v>
      </c>
      <c r="D17" s="31" t="s">
        <v>134</v>
      </c>
      <c r="E17" s="11" t="s">
        <v>32</v>
      </c>
      <c r="F17" s="32">
        <v>22.467449999999999</v>
      </c>
      <c r="G17" s="32">
        <v>16.942679999999999</v>
      </c>
      <c r="H17" s="32">
        <v>1.4920499999999999</v>
      </c>
      <c r="I17" s="32">
        <v>58.742890000000003</v>
      </c>
      <c r="J17" s="32">
        <v>157.84170999999998</v>
      </c>
      <c r="K17" s="32">
        <v>130.65649999999999</v>
      </c>
      <c r="L17" s="32">
        <v>41.104500000000002</v>
      </c>
      <c r="M17" s="32">
        <v>17</v>
      </c>
      <c r="N17" s="32">
        <v>23</v>
      </c>
      <c r="O17" s="32">
        <v>226.36949999999999</v>
      </c>
      <c r="P17" s="32">
        <v>226.36949999999999</v>
      </c>
      <c r="Q17" s="32">
        <v>22</v>
      </c>
      <c r="R17" s="30">
        <f>SUM(Таблица1[[#This Row],[4]:[15]])</f>
        <v>943.98677999999995</v>
      </c>
      <c r="S17" s="24" t="s">
        <v>119</v>
      </c>
      <c r="T17" s="23"/>
    </row>
    <row r="18" spans="1:20" s="16" customFormat="1" ht="45" customHeight="1" x14ac:dyDescent="0.25">
      <c r="A18" s="16" t="str">
        <f ca="1">IFERROR(IF(VLOOKUP(A17,Справочник!$AA$2:$AB$39,2,0)&gt;COUNTIF($A$10:A17,A17),A17,IF(VLOOKUP(INDIRECT("Справочник!AA"&amp;MATCH(A17,Справочник!$AA$1:$AA$39,0)+1),Справочник!$AA$2:$AB$39,2,0)=0,"",INDIRECT("Справочник!AA"&amp;MATCH(A17,Справочник!$AA$1:$AA$39,0)+1))),"")</f>
        <v>Заявка 1</v>
      </c>
      <c r="B18" s="16" t="str">
        <f ca="1">IF(A18&lt;&gt;"","B"&amp;10+COUNTIF($A$10:A18,A18)-1,"")</f>
        <v>B18</v>
      </c>
      <c r="C18" s="11">
        <v>9</v>
      </c>
      <c r="D18" s="25" t="s">
        <v>124</v>
      </c>
      <c r="E18" s="11" t="s">
        <v>32</v>
      </c>
      <c r="F18" s="32">
        <v>16.461164999999998</v>
      </c>
      <c r="G18" s="32">
        <v>16.461164999999998</v>
      </c>
      <c r="H18" s="32">
        <v>16.461164999999998</v>
      </c>
      <c r="I18" s="32">
        <v>16.461164999999998</v>
      </c>
      <c r="J18" s="32">
        <v>16.461164999999998</v>
      </c>
      <c r="K18" s="32">
        <v>16.461164999999998</v>
      </c>
      <c r="L18" s="32">
        <v>16.461164999999998</v>
      </c>
      <c r="M18" s="32">
        <v>16.461164999999998</v>
      </c>
      <c r="N18" s="32">
        <v>16.461164999999998</v>
      </c>
      <c r="O18" s="32">
        <v>16.461164999999998</v>
      </c>
      <c r="P18" s="32">
        <v>16.461164999999998</v>
      </c>
      <c r="Q18" s="32">
        <v>16.461164999999998</v>
      </c>
      <c r="R18" s="30">
        <f>SUM(Таблица1[[#This Row],[4]:[15]])</f>
        <v>197.53397999999996</v>
      </c>
      <c r="S18" s="24" t="s">
        <v>115</v>
      </c>
      <c r="T18" s="23"/>
    </row>
    <row r="19" spans="1:20" s="16" customFormat="1" ht="45" customHeight="1" x14ac:dyDescent="0.25">
      <c r="A19" s="16" t="str">
        <f ca="1">IFERROR(IF(VLOOKUP(A18,Справочник!$AA$2:$AB$39,2,0)&gt;COUNTIF($A$10:A18,A18),A18,IF(VLOOKUP(INDIRECT("Справочник!AA"&amp;MATCH(A18,Справочник!$AA$1:$AA$39,0)+1),Справочник!$AA$2:$AB$39,2,0)=0,"",INDIRECT("Справочник!AA"&amp;MATCH(A18,Справочник!$AA$1:$AA$39,0)+1))),"")</f>
        <v>Заявка 1</v>
      </c>
      <c r="B19" s="16" t="str">
        <f ca="1">IF(A19&lt;&gt;"","B"&amp;10+COUNTIF($A$10:A19,A19)-1,"")</f>
        <v>B19</v>
      </c>
      <c r="C19" s="11">
        <v>10</v>
      </c>
      <c r="D19" s="25" t="s">
        <v>125</v>
      </c>
      <c r="E19" s="11" t="s">
        <v>32</v>
      </c>
      <c r="F19" s="32">
        <v>146.18623676666667</v>
      </c>
      <c r="G19" s="32">
        <v>146.18623676666667</v>
      </c>
      <c r="H19" s="32">
        <v>146.18623676666667</v>
      </c>
      <c r="I19" s="32">
        <v>146.18623676666667</v>
      </c>
      <c r="J19" s="32">
        <v>146.18623676666667</v>
      </c>
      <c r="K19" s="32">
        <v>146.18623676666667</v>
      </c>
      <c r="L19" s="32">
        <v>146.18623676666667</v>
      </c>
      <c r="M19" s="32">
        <v>146.18623676666667</v>
      </c>
      <c r="N19" s="32">
        <v>146.18623676666667</v>
      </c>
      <c r="O19" s="32">
        <v>146.18623676666667</v>
      </c>
      <c r="P19" s="32">
        <v>146.18623676666667</v>
      </c>
      <c r="Q19" s="32">
        <v>146.18623676666667</v>
      </c>
      <c r="R19" s="30">
        <f>SUM(Таблица1[[#This Row],[4]:[15]])</f>
        <v>1754.2348412000003</v>
      </c>
      <c r="S19" s="24" t="s">
        <v>115</v>
      </c>
      <c r="T19" s="23"/>
    </row>
    <row r="20" spans="1:20" s="16" customFormat="1" ht="45" customHeight="1" x14ac:dyDescent="0.25">
      <c r="A20" s="16" t="str">
        <f ca="1">IFERROR(IF(VLOOKUP(A19,Справочник!$AA$2:$AB$39,2,0)&gt;COUNTIF($A$10:A19,A19),A19,IF(VLOOKUP(INDIRECT("Справочник!AA"&amp;MATCH(A19,Справочник!$AA$1:$AA$39,0)+1),Справочник!$AA$2:$AB$39,2,0)=0,"",INDIRECT("Справочник!AA"&amp;MATCH(A19,Справочник!$AA$1:$AA$39,0)+1))),"")</f>
        <v>Заявка 1</v>
      </c>
      <c r="B20" s="16" t="str">
        <f ca="1">IF(A20&lt;&gt;"","B"&amp;10+COUNTIF($A$10:A20,A20)-1,"")</f>
        <v>B20</v>
      </c>
      <c r="C20" s="11">
        <v>11</v>
      </c>
      <c r="D20" s="25" t="s">
        <v>122</v>
      </c>
      <c r="E20" s="11" t="s">
        <v>32</v>
      </c>
      <c r="F20" s="32">
        <v>50.00685</v>
      </c>
      <c r="G20" s="32">
        <v>50.00685</v>
      </c>
      <c r="H20" s="32">
        <v>50.00685</v>
      </c>
      <c r="I20" s="32">
        <v>50.00685</v>
      </c>
      <c r="J20" s="32">
        <v>50.00685</v>
      </c>
      <c r="K20" s="32">
        <v>50.00685</v>
      </c>
      <c r="L20" s="32">
        <v>50.00685</v>
      </c>
      <c r="M20" s="32">
        <v>50.00685</v>
      </c>
      <c r="N20" s="32">
        <v>50.00685</v>
      </c>
      <c r="O20" s="32">
        <v>50.00685</v>
      </c>
      <c r="P20" s="32">
        <v>50.00685</v>
      </c>
      <c r="Q20" s="32">
        <v>50.00685</v>
      </c>
      <c r="R20" s="30">
        <f>SUM(Таблица1[[#This Row],[4]:[15]])</f>
        <v>600.08219999999994</v>
      </c>
      <c r="S20" s="24" t="s">
        <v>115</v>
      </c>
      <c r="T20" s="23"/>
    </row>
    <row r="21" spans="1:20" s="16" customFormat="1" x14ac:dyDescent="0.25">
      <c r="A21" s="16" t="str">
        <f ca="1">IFERROR(IF(VLOOKUP(A20,Справочник!$AA$2:$AB$39,2,0)&gt;COUNTIF($A$10:A20,A20),A20,IF(VLOOKUP(INDIRECT("Справочник!AA"&amp;MATCH(A20,Справочник!$AA$1:$AA$39,0)+1),Справочник!$AA$2:$AB$39,2,0)=0,"",INDIRECT("Справочник!AA"&amp;MATCH(A20,Справочник!$AA$1:$AA$39,0)+1))),"")</f>
        <v>Заявка 1</v>
      </c>
      <c r="B21" s="16" t="str">
        <f ca="1">IF(A21&lt;&gt;"","B"&amp;10+COUNTIF($A$10:A21,A21)-1,"")</f>
        <v>B21</v>
      </c>
      <c r="C21" s="34"/>
      <c r="D21" s="35" t="s">
        <v>5</v>
      </c>
      <c r="E21" s="34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>
        <f>SUBTOTAL(109,Таблица1[16])</f>
        <v>37510.829513199998</v>
      </c>
      <c r="S21" s="38"/>
      <c r="T21" s="39"/>
    </row>
    <row r="22" spans="1:20" s="16" customFormat="1" x14ac:dyDescent="0.25">
      <c r="A22" s="16" t="str">
        <f ca="1">IFERROR(IF(VLOOKUP(A21,Справочник!$AA$2:$AB$39,2,0)&gt;COUNTIF($A$10:A21,A21),A21,IF(VLOOKUP(INDIRECT("Справочник!AA"&amp;MATCH(A21,Справочник!$AA$1:$AA$39,0)+1),Справочник!$AA$2:$AB$39,2,0)=0,"",INDIRECT("Справочник!AA"&amp;MATCH(A21,Справочник!$AA$1:$AA$39,0)+1))),"")</f>
        <v>Заявка 1</v>
      </c>
      <c r="B22" s="16" t="str">
        <f ca="1">IF(A22&lt;&gt;"","B"&amp;10+COUNTIF($A$10:A22,A22)-1,"")</f>
        <v>B22</v>
      </c>
      <c r="C22" s="11"/>
      <c r="D22" s="25"/>
      <c r="E22" s="11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4"/>
      <c r="T22" s="23"/>
    </row>
    <row r="23" spans="1:20" s="16" customFormat="1" x14ac:dyDescent="0.25">
      <c r="A23" s="16" t="str">
        <f ca="1">IFERROR(IF(VLOOKUP(A22,Справочник!$AA$2:$AB$39,2,0)&gt;COUNTIF($A$10:A22,A22),A22,IF(VLOOKUP(INDIRECT("Справочник!AA"&amp;MATCH(A22,Справочник!$AA$1:$AA$39,0)+1),Справочник!$AA$2:$AB$39,2,0)=0,"",INDIRECT("Справочник!AA"&amp;MATCH(A22,Справочник!$AA$1:$AA$39,0)+1))),"")</f>
        <v>Заявка 1</v>
      </c>
      <c r="B23" s="16" t="str">
        <f ca="1">IF(A23&lt;&gt;"","B"&amp;10+COUNTIF($A$10:A23,A23)-1,"")</f>
        <v>B23</v>
      </c>
      <c r="C23" s="19"/>
      <c r="D23" s="22"/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9"/>
      <c r="T23" s="21"/>
    </row>
    <row r="24" spans="1:20" s="16" customFormat="1" x14ac:dyDescent="0.25">
      <c r="A24" s="16" t="str">
        <f ca="1">IFERROR(IF(VLOOKUP(A23,Справочник!$AA$2:$AB$39,2,0)&gt;COUNTIF($A$10:A23,A23),A23,IF(VLOOKUP(INDIRECT("Справочник!AA"&amp;MATCH(A23,Справочник!$AA$1:$AA$39,0)+1),Справочник!$AA$2:$AB$39,2,0)=0,"",INDIRECT("Справочник!AA"&amp;MATCH(A23,Справочник!$AA$1:$AA$39,0)+1))),"")</f>
        <v>Заявка 1</v>
      </c>
      <c r="B24" s="16" t="str">
        <f ca="1">IF(A24&lt;&gt;"","B"&amp;10+COUNTIF($A$10:A24,A24)-1,"")</f>
        <v>B24</v>
      </c>
      <c r="C24" s="19"/>
      <c r="D24" s="22"/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9"/>
      <c r="T24" s="21"/>
    </row>
    <row r="25" spans="1:20" s="16" customFormat="1" x14ac:dyDescent="0.25">
      <c r="A25" s="16" t="str">
        <f ca="1">IFERROR(IF(VLOOKUP(A24,Справочник!$AA$2:$AB$39,2,0)&gt;COUNTIF($A$10:A24,A24),A24,IF(VLOOKUP(INDIRECT("Справочник!AA"&amp;MATCH(A24,Справочник!$AA$1:$AA$39,0)+1),Справочник!$AA$2:$AB$39,2,0)=0,"",INDIRECT("Справочник!AA"&amp;MATCH(A24,Справочник!$AA$1:$AA$39,0)+1))),"")</f>
        <v>Заявка 1</v>
      </c>
      <c r="B25" s="16" t="str">
        <f ca="1">IF(A25&lt;&gt;"","B"&amp;10+COUNTIF($A$10:A25,A25)-1,"")</f>
        <v>B25</v>
      </c>
      <c r="C25" s="19"/>
      <c r="D25" s="22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19"/>
      <c r="T25" s="21"/>
    </row>
    <row r="26" spans="1:20" s="7" customFormat="1" x14ac:dyDescent="0.3">
      <c r="A26" s="16" t="str">
        <f ca="1">IFERROR(IF(VLOOKUP(A25,Справочник!$AA$2:$AB$39,2,0)&gt;COUNTIF($A$10:A25,A25),A25,IF(VLOOKUP(INDIRECT("Справочник!AA"&amp;MATCH(A25,Справочник!$AA$1:$AA$39,0)+1),Справочник!$AA$2:$AB$39,2,0)=0,"",INDIRECT("Справочник!AA"&amp;MATCH(A25,Справочник!$AA$1:$AA$39,0)+1))),"")</f>
        <v>Заявка 1</v>
      </c>
      <c r="B26" s="16" t="str">
        <f ca="1">IF(A26&lt;&gt;"","B"&amp;10+COUNTIF($A$10:A26,A26)-1,"")</f>
        <v>B26</v>
      </c>
      <c r="C26" s="11"/>
      <c r="D26" s="12"/>
      <c r="E26" s="10"/>
      <c r="F26" s="10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0"/>
      <c r="S26" s="4"/>
      <c r="T26" s="4"/>
    </row>
    <row r="27" spans="1:20" s="7" customFormat="1" x14ac:dyDescent="0.3">
      <c r="A27" s="16" t="str">
        <f ca="1">IFERROR(IF(VLOOKUP(A26,Справочник!$AA$2:$AB$39,2,0)&gt;COUNTIF($A$10:A26,A26),A26,IF(VLOOKUP(INDIRECT("Справочник!AA"&amp;MATCH(A26,Справочник!$AA$1:$AA$39,0)+1),Справочник!$AA$2:$AB$39,2,0)=0,"",INDIRECT("Справочник!AA"&amp;MATCH(A26,Справочник!$AA$1:$AA$39,0)+1))),"")</f>
        <v>Заявка 1</v>
      </c>
      <c r="B27" s="16" t="str">
        <f ca="1">IF(A27&lt;&gt;"","B"&amp;10+COUNTIF($A$10:A27,A27)-1,"")</f>
        <v>B27</v>
      </c>
      <c r="C27" s="6"/>
      <c r="D27" s="12" t="s">
        <v>8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4" customFormat="1" x14ac:dyDescent="0.3">
      <c r="A28" s="16" t="str">
        <f ca="1">IFERROR(IF(VLOOKUP(A27,Справочник!$AA$2:$AB$39,2,0)&gt;COUNTIF($A$10:A27,A27),A27,IF(VLOOKUP(INDIRECT("Справочник!AA"&amp;MATCH(A27,Справочник!$AA$1:$AA$39,0)+1),Справочник!$AA$2:$AB$39,2,0)=0,"",INDIRECT("Справочник!AA"&amp;MATCH(A27,Справочник!$AA$1:$AA$39,0)+1))),"")</f>
        <v>Заявка 1</v>
      </c>
      <c r="B28" s="16" t="str">
        <f ca="1">IF(A28&lt;&gt;"","B"&amp;10+COUNTIF($A$10:A28,A28)-1,"")</f>
        <v>B28</v>
      </c>
      <c r="C28" s="6"/>
      <c r="D28" s="14" t="s">
        <v>9</v>
      </c>
      <c r="E28" s="2" t="s">
        <v>11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4" customFormat="1" x14ac:dyDescent="0.3">
      <c r="A29" s="16" t="str">
        <f ca="1">IFERROR(IF(VLOOKUP(A28,Справочник!$AA$2:$AB$39,2,0)&gt;COUNTIF($A$10:A28,A28),A28,IF(VLOOKUP(INDIRECT("Справочник!AA"&amp;MATCH(A28,Справочник!$AA$1:$AA$39,0)+1),Справочник!$AA$2:$AB$39,2,0)=0,"",INDIRECT("Справочник!AA"&amp;MATCH(A28,Справочник!$AA$1:$AA$39,0)+1))),"")</f>
        <v>Заявка 1</v>
      </c>
      <c r="B29" s="16" t="str">
        <f ca="1">IF(A29&lt;&gt;"","B"&amp;10+COUNTIF($A$10:A29,A29)-1,"")</f>
        <v>B29</v>
      </c>
      <c r="C29" s="6"/>
      <c r="D29" s="1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8.75" customHeight="1" x14ac:dyDescent="0.3">
      <c r="A30" s="16" t="str">
        <f ca="1">IFERROR(IF(VLOOKUP(A29,Справочник!$AA$2:$AB$39,2,0)&gt;COUNTIF($A$10:A29,A29),A29,IF(VLOOKUP(INDIRECT("Справочник!AA"&amp;MATCH(A29,Справочник!$AA$1:$AA$39,0)+1),Справочник!$AA$2:$AB$39,2,0)=0,"",INDIRECT("Справочник!AA"&amp;MATCH(A29,Справочник!$AA$1:$AA$39,0)+1))),"")</f>
        <v>Заявка 1</v>
      </c>
      <c r="B30" s="16" t="str">
        <f ca="1">IF(A30&lt;&gt;"","B"&amp;10+COUNTIF($A$10:A30,A30)-1,"")</f>
        <v>B30</v>
      </c>
      <c r="D30" s="14" t="s">
        <v>10</v>
      </c>
      <c r="E30" s="4" t="s">
        <v>12</v>
      </c>
    </row>
    <row r="31" spans="1:20" ht="24.75" customHeight="1" x14ac:dyDescent="0.3">
      <c r="A31" s="16" t="str">
        <f ca="1">IFERROR(IF(VLOOKUP(A30,Справочник!$AA$2:$AB$39,2,0)&gt;COUNTIF($A$10:A30,A30),A30,IF(VLOOKUP(INDIRECT("Справочник!AA"&amp;MATCH(A30,Справочник!$AA$1:$AA$39,0)+1),Справочник!$AA$2:$AB$39,2,0)=0,"",INDIRECT("Справочник!AA"&amp;MATCH(A30,Справочник!$AA$1:$AA$39,0)+1))),"")</f>
        <v>Заявка 1</v>
      </c>
      <c r="B31" s="16" t="str">
        <f ca="1">IF(A31&lt;&gt;"","B"&amp;10+COUNTIF($A$10:A31,A31)-1,"")</f>
        <v>B31</v>
      </c>
    </row>
    <row r="32" spans="1:20" x14ac:dyDescent="0.3">
      <c r="A32" s="4" t="str">
        <f ca="1">IFERROR(IF(VLOOKUP(A31,Справочник!$AA$2:$AB$39,2,0)&gt;COUNTIF($A$10:A31,A31),A31,IF(VLOOKUP(INDIRECT("Справочник!AA"&amp;MATCH(A31,Справочник!$AA$1:$AA$39,0)+1),Справочник!$AA$2:$AB$39,2,0)=0,"",INDIRECT("Справочник!AA"&amp;MATCH(A31,Справочник!$AA$1:$AA$39,0)+1))),"")</f>
        <v>Заявка 1</v>
      </c>
      <c r="B32" s="4" t="str">
        <f ca="1">IF(A32&lt;&gt;"","B"&amp;10+COUNTIF($A$10:A32,A32)-1,"")</f>
        <v>B32</v>
      </c>
    </row>
    <row r="33" spans="1:17" ht="23.25" customHeight="1" x14ac:dyDescent="0.3">
      <c r="A33" s="4" t="str">
        <f ca="1">IFERROR(IF(VLOOKUP(A32,Справочник!$AA$2:$AB$39,2,0)&gt;COUNTIF($A$10:A32,A32),A32,IF(VLOOKUP(INDIRECT("Справочник!AA"&amp;MATCH(A32,Справочник!$AA$1:$AA$39,0)+1),Справочник!$AA$2:$AB$39,2,0)=0,"",INDIRECT("Справочник!AA"&amp;MATCH(A32,Справочник!$AA$1:$AA$39,0)+1))),"")</f>
        <v>Заявка 1</v>
      </c>
      <c r="B33" s="4" t="str">
        <f ca="1">IF(A33&lt;&gt;"","B"&amp;10+COUNTIF($A$10:A33,A33)-1,"")</f>
        <v>B33</v>
      </c>
    </row>
    <row r="34" spans="1:17" x14ac:dyDescent="0.3">
      <c r="A34" s="4" t="str">
        <f ca="1">IFERROR(IF(VLOOKUP(A33,Справочник!$AA$2:$AB$39,2,0)&gt;COUNTIF($A$10:A33,A33),A33,IF(VLOOKUP(INDIRECT("Справочник!AA"&amp;MATCH(A33,Справочник!$AA$1:$AA$39,0)+1),Справочник!$AA$2:$AB$39,2,0)=0,"",INDIRECT("Справочник!AA"&amp;MATCH(A33,Справочник!$AA$1:$AA$39,0)+1))),"")</f>
        <v>Заявка 1</v>
      </c>
      <c r="B34" s="4" t="str">
        <f ca="1">IF(A34&lt;&gt;"","B"&amp;10+COUNTIF($A$10:A34,A34)-1,"")</f>
        <v>B34</v>
      </c>
    </row>
    <row r="35" spans="1:17" x14ac:dyDescent="0.3">
      <c r="A35" s="4" t="str">
        <f ca="1">IFERROR(IF(VLOOKUP(A34,Справочник!$AA$2:$AB$39,2,0)&gt;COUNTIF($A$10:A34,A34),A34,IF(VLOOKUP(INDIRECT("Справочник!AA"&amp;MATCH(A34,Справочник!$AA$1:$AA$39,0)+1),Справочник!$AA$2:$AB$39,2,0)=0,"",INDIRECT("Справочник!AA"&amp;MATCH(A34,Справочник!$AA$1:$AA$39,0)+1))),"")</f>
        <v>Заявка 1</v>
      </c>
      <c r="B35" s="4" t="str">
        <f ca="1">IF(A35&lt;&gt;"","B"&amp;10+COUNTIF($A$10:A35,A35)-1,"")</f>
        <v>B35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1:17" x14ac:dyDescent="0.3">
      <c r="A36" s="4" t="str">
        <f ca="1">IFERROR(IF(VLOOKUP(A35,Справочник!$AA$2:$AB$39,2,0)&gt;COUNTIF($A$10:A35,A35),A35,IF(VLOOKUP(INDIRECT("Справочник!AA"&amp;MATCH(A35,Справочник!$AA$1:$AA$39,0)+1),Справочник!$AA$2:$AB$39,2,0)=0,"",INDIRECT("Справочник!AA"&amp;MATCH(A35,Справочник!$AA$1:$AA$39,0)+1))),"")</f>
        <v>Заявка 1</v>
      </c>
      <c r="B36" s="4" t="str">
        <f ca="1">IF(A36&lt;&gt;"","B"&amp;10+COUNTIF($A$10:A36,A36)-1,"")</f>
        <v>B36</v>
      </c>
    </row>
    <row r="37" spans="1:17" x14ac:dyDescent="0.3">
      <c r="A37" s="4" t="str">
        <f ca="1">IFERROR(IF(VLOOKUP(A36,Справочник!$AA$2:$AB$39,2,0)&gt;COUNTIF($A$10:A36,A36),A36,IF(VLOOKUP(INDIRECT("Справочник!AA"&amp;MATCH(A36,Справочник!$AA$1:$AA$39,0)+1),Справочник!$AA$2:$AB$39,2,0)=0,"",INDIRECT("Справочник!AA"&amp;MATCH(A36,Справочник!$AA$1:$AA$39,0)+1))),"")</f>
        <v>Заявка 1</v>
      </c>
      <c r="B37" s="4" t="str">
        <f ca="1">IF(A37&lt;&gt;"","B"&amp;10+COUNTIF($A$10:A37,A37)-1,"")</f>
        <v>B37</v>
      </c>
    </row>
    <row r="38" spans="1:17" x14ac:dyDescent="0.3">
      <c r="A38" s="4" t="str">
        <f ca="1">IFERROR(IF(VLOOKUP(A37,Справочник!$AA$2:$AB$39,2,0)&gt;COUNTIF($A$10:A37,A37),A37,IF(VLOOKUP(INDIRECT("Справочник!AA"&amp;MATCH(A37,Справочник!$AA$1:$AA$39,0)+1),Справочник!$AA$2:$AB$39,2,0)=0,"",INDIRECT("Справочник!AA"&amp;MATCH(A37,Справочник!$AA$1:$AA$39,0)+1))),"")</f>
        <v>Заявка 1</v>
      </c>
      <c r="B38" s="4" t="str">
        <f ca="1">IF(A38&lt;&gt;"","B"&amp;10+COUNTIF($A$10:A38,A38)-1,"")</f>
        <v>B38</v>
      </c>
    </row>
    <row r="39" spans="1:17" x14ac:dyDescent="0.3">
      <c r="A39" s="4" t="str">
        <f ca="1">IFERROR(IF(VLOOKUP(A38,Справочник!$AA$2:$AB$39,2,0)&gt;COUNTIF($A$10:A38,A38),A38,IF(VLOOKUP(INDIRECT("Справочник!AA"&amp;MATCH(A38,Справочник!$AA$1:$AA$39,0)+1),Справочник!$AA$2:$AB$39,2,0)=0,"",INDIRECT("Справочник!AA"&amp;MATCH(A38,Справочник!$AA$1:$AA$39,0)+1))),"")</f>
        <v>Заявка 1</v>
      </c>
      <c r="B39" s="4" t="str">
        <f ca="1">IF(A39&lt;&gt;"","B"&amp;10+COUNTIF($A$10:A39,A39)-1,"")</f>
        <v>B39</v>
      </c>
    </row>
    <row r="40" spans="1:17" x14ac:dyDescent="0.3">
      <c r="A40" s="4" t="str">
        <f ca="1">IFERROR(IF(VLOOKUP(A39,Справочник!$AA$2:$AB$39,2,0)&gt;COUNTIF($A$10:A39,A39),A39,IF(VLOOKUP(INDIRECT("Справочник!AA"&amp;MATCH(A39,Справочник!$AA$1:$AA$39,0)+1),Справочник!$AA$2:$AB$39,2,0)=0,"",INDIRECT("Справочник!AA"&amp;MATCH(A39,Справочник!$AA$1:$AA$39,0)+1))),"")</f>
        <v>Заявка 1</v>
      </c>
      <c r="B40" s="4" t="str">
        <f ca="1">IF(A40&lt;&gt;"","B"&amp;10+COUNTIF($A$10:A40,A40)-1,"")</f>
        <v>B40</v>
      </c>
    </row>
    <row r="41" spans="1:17" x14ac:dyDescent="0.3">
      <c r="A41" s="4" t="str">
        <f ca="1">IFERROR(IF(VLOOKUP(A40,Справочник!$AA$2:$AB$39,2,0)&gt;COUNTIF($A$10:A40,A40),A40,IF(VLOOKUP(INDIRECT("Справочник!AA"&amp;MATCH(A40,Справочник!$AA$1:$AA$39,0)+1),Справочник!$AA$2:$AB$39,2,0)=0,"",INDIRECT("Справочник!AA"&amp;MATCH(A40,Справочник!$AA$1:$AA$39,0)+1))),"")</f>
        <v>Заявка 1</v>
      </c>
      <c r="B41" s="4" t="str">
        <f ca="1">IF(A41&lt;&gt;"","B"&amp;10+COUNTIF($A$10:A41,A41)-1,"")</f>
        <v>B41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1:17" x14ac:dyDescent="0.3">
      <c r="A42" s="4" t="str">
        <f ca="1">IFERROR(IF(VLOOKUP(A41,Справочник!$AA$2:$AB$39,2,0)&gt;COUNTIF($A$10:A41,A41),A41,IF(VLOOKUP(INDIRECT("Справочник!AA"&amp;MATCH(A41,Справочник!$AA$1:$AA$39,0)+1),Справочник!$AA$2:$AB$39,2,0)=0,"",INDIRECT("Справочник!AA"&amp;MATCH(A41,Справочник!$AA$1:$AA$39,0)+1))),"")</f>
        <v>Заявка 1</v>
      </c>
      <c r="B42" s="4" t="str">
        <f ca="1">IF(A42&lt;&gt;"","B"&amp;10+COUNTIF($A$10:A42,A42)-1,"")</f>
        <v>B42</v>
      </c>
    </row>
    <row r="43" spans="1:17" x14ac:dyDescent="0.3">
      <c r="A43" s="4" t="str">
        <f ca="1">IFERROR(IF(VLOOKUP(A42,Справочник!$AA$2:$AB$39,2,0)&gt;COUNTIF($A$10:A42,A42),A42,IF(VLOOKUP(INDIRECT("Справочник!AA"&amp;MATCH(A42,Справочник!$AA$1:$AA$39,0)+1),Справочник!$AA$2:$AB$39,2,0)=0,"",INDIRECT("Справочник!AA"&amp;MATCH(A42,Справочник!$AA$1:$AA$39,0)+1))),"")</f>
        <v>Заявка 1</v>
      </c>
      <c r="B43" s="4" t="str">
        <f ca="1">IF(A43&lt;&gt;"","B"&amp;10+COUNTIF($A$10:A43,A43)-1,"")</f>
        <v>B43</v>
      </c>
    </row>
    <row r="44" spans="1:17" x14ac:dyDescent="0.3">
      <c r="A44" s="4" t="str">
        <f ca="1">IFERROR(IF(VLOOKUP(A43,Справочник!$AA$2:$AB$39,2,0)&gt;COUNTIF($A$10:A43,A43),A43,IF(VLOOKUP(INDIRECT("Справочник!AA"&amp;MATCH(A43,Справочник!$AA$1:$AA$39,0)+1),Справочник!$AA$2:$AB$39,2,0)=0,"",INDIRECT("Справочник!AA"&amp;MATCH(A43,Справочник!$AA$1:$AA$39,0)+1))),"")</f>
        <v>Заявка 1</v>
      </c>
      <c r="B44" s="4" t="str">
        <f ca="1">IF(A44&lt;&gt;"","B"&amp;10+COUNTIF($A$10:A44,A44)-1,"")</f>
        <v>B44</v>
      </c>
    </row>
    <row r="45" spans="1:17" x14ac:dyDescent="0.3">
      <c r="A45" s="4" t="str">
        <f ca="1">IFERROR(IF(VLOOKUP(A44,Справочник!$AA$2:$AB$39,2,0)&gt;COUNTIF($A$10:A44,A44),A44,IF(VLOOKUP(INDIRECT("Справочник!AA"&amp;MATCH(A44,Справочник!$AA$1:$AA$39,0)+1),Справочник!$AA$2:$AB$39,2,0)=0,"",INDIRECT("Справочник!AA"&amp;MATCH(A44,Справочник!$AA$1:$AA$39,0)+1))),"")</f>
        <v>Заявка 1</v>
      </c>
      <c r="B45" s="4" t="str">
        <f ca="1">IF(A45&lt;&gt;"","B"&amp;10+COUNTIF($A$10:A45,A45)-1,"")</f>
        <v>B45</v>
      </c>
    </row>
    <row r="46" spans="1:17" x14ac:dyDescent="0.3">
      <c r="A46" s="4" t="str">
        <f ca="1">IFERROR(IF(VLOOKUP(A45,Справочник!$AA$2:$AB$39,2,0)&gt;COUNTIF($A$10:A45,A45),A45,IF(VLOOKUP(INDIRECT("Справочник!AA"&amp;MATCH(A45,Справочник!$AA$1:$AA$39,0)+1),Справочник!$AA$2:$AB$39,2,0)=0,"",INDIRECT("Справочник!AA"&amp;MATCH(A45,Справочник!$AA$1:$AA$39,0)+1))),"")</f>
        <v>Заявка 1</v>
      </c>
      <c r="B46" s="4" t="str">
        <f ca="1">IF(A46&lt;&gt;"","B"&amp;10+COUNTIF($A$10:A46,A46)-1,"")</f>
        <v>B46</v>
      </c>
    </row>
    <row r="47" spans="1:17" x14ac:dyDescent="0.3">
      <c r="A47" s="4" t="str">
        <f ca="1">IFERROR(IF(VLOOKUP(A46,Справочник!$AA$2:$AB$39,2,0)&gt;COUNTIF($A$10:A46,A46),A46,IF(VLOOKUP(INDIRECT("Справочник!AA"&amp;MATCH(A46,Справочник!$AA$1:$AA$39,0)+1),Справочник!$AA$2:$AB$39,2,0)=0,"",INDIRECT("Справочник!AA"&amp;MATCH(A46,Справочник!$AA$1:$AA$39,0)+1))),"")</f>
        <v>Заявка 1</v>
      </c>
      <c r="B47" s="4" t="str">
        <f ca="1">IF(A47&lt;&gt;"","B"&amp;10+COUNTIF($A$10:A47,A47)-1,"")</f>
        <v>B47</v>
      </c>
    </row>
    <row r="48" spans="1:17" x14ac:dyDescent="0.3">
      <c r="A48" s="4" t="str">
        <f ca="1">IFERROR(IF(VLOOKUP(A47,Справочник!$AA$2:$AB$39,2,0)&gt;COUNTIF($A$10:A47,A47),A47,IF(VLOOKUP(INDIRECT("Справочник!AA"&amp;MATCH(A47,Справочник!$AA$1:$AA$39,0)+1),Справочник!$AA$2:$AB$39,2,0)=0,"",INDIRECT("Справочник!AA"&amp;MATCH(A47,Справочник!$AA$1:$AA$39,0)+1))),"")</f>
        <v>Заявка 1</v>
      </c>
      <c r="B48" s="4" t="str">
        <f ca="1">IF(A48&lt;&gt;"","B"&amp;10+COUNTIF($A$10:A48,A48)-1,"")</f>
        <v>B48</v>
      </c>
    </row>
    <row r="49" spans="1:2" x14ac:dyDescent="0.3">
      <c r="A49" s="4" t="str">
        <f ca="1">IFERROR(IF(VLOOKUP(A48,Справочник!$AA$2:$AB$39,2,0)&gt;COUNTIF($A$10:A48,A48),A48,IF(VLOOKUP(INDIRECT("Справочник!AA"&amp;MATCH(A48,Справочник!$AA$1:$AA$39,0)+1),Справочник!$AA$2:$AB$39,2,0)=0,"",INDIRECT("Справочник!AA"&amp;MATCH(A48,Справочник!$AA$1:$AA$39,0)+1))),"")</f>
        <v>Заявка 1</v>
      </c>
      <c r="B49" s="4" t="str">
        <f ca="1">IF(A49&lt;&gt;"","B"&amp;10+COUNTIF($A$10:A49,A49)-1,"")</f>
        <v>B49</v>
      </c>
    </row>
    <row r="50" spans="1:2" x14ac:dyDescent="0.3">
      <c r="A50" s="4" t="str">
        <f ca="1">IFERROR(IF(VLOOKUP(A49,Справочник!$AA$2:$AB$39,2,0)&gt;COUNTIF($A$10:A49,A49),A49,IF(VLOOKUP(INDIRECT("Справочник!AA"&amp;MATCH(A49,Справочник!$AA$1:$AA$39,0)+1),Справочник!$AA$2:$AB$39,2,0)=0,"",INDIRECT("Справочник!AA"&amp;MATCH(A49,Справочник!$AA$1:$AA$39,0)+1))),"")</f>
        <v>Заявка 1</v>
      </c>
      <c r="B50" s="4" t="str">
        <f ca="1">IF(A50&lt;&gt;"","B"&amp;10+COUNTIF($A$10:A50,A50)-1,"")</f>
        <v>B50</v>
      </c>
    </row>
    <row r="51" spans="1:2" x14ac:dyDescent="0.3">
      <c r="A51" s="4" t="str">
        <f ca="1">IFERROR(IF(VLOOKUP(A50,Справочник!$AA$2:$AB$39,2,0)&gt;COUNTIF($A$10:A50,A50),A50,IF(VLOOKUP(INDIRECT("Справочник!AA"&amp;MATCH(A50,Справочник!$AA$1:$AA$39,0)+1),Справочник!$AA$2:$AB$39,2,0)=0,"",INDIRECT("Справочник!AA"&amp;MATCH(A50,Справочник!$AA$1:$AA$39,0)+1))),"")</f>
        <v>Заявка 1</v>
      </c>
      <c r="B51" s="4" t="str">
        <f ca="1">IF(A51&lt;&gt;"","B"&amp;10+COUNTIF($A$10:A51,A51)-1,"")</f>
        <v>B51</v>
      </c>
    </row>
    <row r="52" spans="1:2" x14ac:dyDescent="0.3">
      <c r="A52" s="4" t="str">
        <f ca="1">IFERROR(IF(VLOOKUP(A51,Справочник!$AA$2:$AB$39,2,0)&gt;COUNTIF($A$10:A51,A51),A51,IF(VLOOKUP(INDIRECT("Справочник!AA"&amp;MATCH(A51,Справочник!$AA$1:$AA$39,0)+1),Справочник!$AA$2:$AB$39,2,0)=0,"",INDIRECT("Справочник!AA"&amp;MATCH(A51,Справочник!$AA$1:$AA$39,0)+1))),"")</f>
        <v>Заявка 1</v>
      </c>
      <c r="B52" s="4" t="str">
        <f ca="1">IF(A52&lt;&gt;"","B"&amp;10+COUNTIF($A$10:A52,A52)-1,"")</f>
        <v>B52</v>
      </c>
    </row>
    <row r="53" spans="1:2" x14ac:dyDescent="0.3">
      <c r="A53" s="4" t="str">
        <f ca="1">IFERROR(IF(VLOOKUP(A52,Справочник!$AA$2:$AB$39,2,0)&gt;COUNTIF($A$10:A52,A52),A52,IF(VLOOKUP(INDIRECT("Справочник!AA"&amp;MATCH(A52,Справочник!$AA$1:$AA$39,0)+1),Справочник!$AA$2:$AB$39,2,0)=0,"",INDIRECT("Справочник!AA"&amp;MATCH(A52,Справочник!$AA$1:$AA$39,0)+1))),"")</f>
        <v>Заявка 1</v>
      </c>
      <c r="B53" s="4" t="str">
        <f ca="1">IF(A53&lt;&gt;"","B"&amp;10+COUNTIF($A$10:A53,A53)-1,"")</f>
        <v>B53</v>
      </c>
    </row>
    <row r="54" spans="1:2" x14ac:dyDescent="0.3">
      <c r="A54" s="4" t="str">
        <f ca="1">IFERROR(IF(VLOOKUP(A53,Справочник!$AA$2:$AB$39,2,0)&gt;COUNTIF($A$10:A53,A53),A53,IF(VLOOKUP(INDIRECT("Справочник!AA"&amp;MATCH(A53,Справочник!$AA$1:$AA$39,0)+1),Справочник!$AA$2:$AB$39,2,0)=0,"",INDIRECT("Справочник!AA"&amp;MATCH(A53,Справочник!$AA$1:$AA$39,0)+1))),"")</f>
        <v>Заявка 1</v>
      </c>
      <c r="B54" s="4" t="str">
        <f ca="1">IF(A54&lt;&gt;"","B"&amp;10+COUNTIF($A$10:A54,A54)-1,"")</f>
        <v>B54</v>
      </c>
    </row>
    <row r="55" spans="1:2" x14ac:dyDescent="0.3">
      <c r="A55" s="4" t="str">
        <f ca="1">IFERROR(IF(VLOOKUP(A54,Справочник!$AA$2:$AB$39,2,0)&gt;COUNTIF($A$10:A54,A54),A54,IF(VLOOKUP(INDIRECT("Справочник!AA"&amp;MATCH(A54,Справочник!$AA$1:$AA$39,0)+1),Справочник!$AA$2:$AB$39,2,0)=0,"",INDIRECT("Справочник!AA"&amp;MATCH(A54,Справочник!$AA$1:$AA$39,0)+1))),"")</f>
        <v>Заявка 1</v>
      </c>
      <c r="B55" s="4" t="str">
        <f ca="1">IF(A55&lt;&gt;"","B"&amp;10+COUNTIF($A$10:A55,A55)-1,"")</f>
        <v>B55</v>
      </c>
    </row>
    <row r="56" spans="1:2" x14ac:dyDescent="0.3">
      <c r="A56" s="4" t="str">
        <f ca="1">IFERROR(IF(VLOOKUP(A55,Справочник!$AA$2:$AB$39,2,0)&gt;COUNTIF($A$10:A55,A55),A55,IF(VLOOKUP(INDIRECT("Справочник!AA"&amp;MATCH(A55,Справочник!$AA$1:$AA$39,0)+1),Справочник!$AA$2:$AB$39,2,0)=0,"",INDIRECT("Справочник!AA"&amp;MATCH(A55,Справочник!$AA$1:$AA$39,0)+1))),"")</f>
        <v>Заявка 1</v>
      </c>
      <c r="B56" s="4" t="str">
        <f ca="1">IF(A56&lt;&gt;"","B"&amp;10+COUNTIF($A$10:A56,A56)-1,"")</f>
        <v>B56</v>
      </c>
    </row>
    <row r="57" spans="1:2" x14ac:dyDescent="0.3">
      <c r="A57" s="4" t="str">
        <f ca="1">IFERROR(IF(VLOOKUP(A56,Справочник!$AA$2:$AB$39,2,0)&gt;COUNTIF($A$10:A56,A56),A56,IF(VLOOKUP(INDIRECT("Справочник!AA"&amp;MATCH(A56,Справочник!$AA$1:$AA$39,0)+1),Справочник!$AA$2:$AB$39,2,0)=0,"",INDIRECT("Справочник!AA"&amp;MATCH(A56,Справочник!$AA$1:$AA$39,0)+1))),"")</f>
        <v>Заявка 1</v>
      </c>
      <c r="B57" s="4" t="str">
        <f ca="1">IF(A57&lt;&gt;"","B"&amp;10+COUNTIF($A$10:A57,A57)-1,"")</f>
        <v>B57</v>
      </c>
    </row>
    <row r="58" spans="1:2" x14ac:dyDescent="0.3">
      <c r="A58" s="4" t="str">
        <f ca="1">IFERROR(IF(VLOOKUP(A57,Справочник!$AA$2:$AB$39,2,0)&gt;COUNTIF($A$10:A57,A57),A57,IF(VLOOKUP(INDIRECT("Справочник!AA"&amp;MATCH(A57,Справочник!$AA$1:$AA$39,0)+1),Справочник!$AA$2:$AB$39,2,0)=0,"",INDIRECT("Справочник!AA"&amp;MATCH(A57,Справочник!$AA$1:$AA$39,0)+1))),"")</f>
        <v>Заявка 1</v>
      </c>
      <c r="B58" s="4" t="str">
        <f ca="1">IF(A58&lt;&gt;"","B"&amp;10+COUNTIF($A$10:A58,A58)-1,"")</f>
        <v>B58</v>
      </c>
    </row>
    <row r="59" spans="1:2" x14ac:dyDescent="0.3">
      <c r="A59" s="4" t="str">
        <f ca="1">IFERROR(IF(VLOOKUP(A58,Справочник!$AA$2:$AB$39,2,0)&gt;COUNTIF($A$10:A58,A58),A58,IF(VLOOKUP(INDIRECT("Справочник!AA"&amp;MATCH(A58,Справочник!$AA$1:$AA$39,0)+1),Справочник!$AA$2:$AB$39,2,0)=0,"",INDIRECT("Справочник!AA"&amp;MATCH(A58,Справочник!$AA$1:$AA$39,0)+1))),"")</f>
        <v>Заявка 1</v>
      </c>
      <c r="B59" s="4" t="str">
        <f ca="1">IF(A59&lt;&gt;"","B"&amp;10+COUNTIF($A$10:A59,A59)-1,"")</f>
        <v>B59</v>
      </c>
    </row>
    <row r="60" spans="1:2" x14ac:dyDescent="0.3">
      <c r="A60" s="4" t="str">
        <f ca="1">IFERROR(IF(VLOOKUP(A59,Справочник!$AA$2:$AB$39,2,0)&gt;COUNTIF($A$10:A59,A59),A59,IF(VLOOKUP(INDIRECT("Справочник!AA"&amp;MATCH(A59,Справочник!$AA$1:$AA$39,0)+1),Справочник!$AA$2:$AB$39,2,0)=0,"",INDIRECT("Справочник!AA"&amp;MATCH(A59,Справочник!$AA$1:$AA$39,0)+1))),"")</f>
        <v>Заявка 1</v>
      </c>
      <c r="B60" s="4" t="str">
        <f ca="1">IF(A60&lt;&gt;"","B"&amp;10+COUNTIF($A$10:A60,A60)-1,"")</f>
        <v>B60</v>
      </c>
    </row>
    <row r="61" spans="1:2" x14ac:dyDescent="0.3">
      <c r="A61" s="4" t="str">
        <f ca="1">IFERROR(IF(VLOOKUP(A60,Справочник!$AA$2:$AB$39,2,0)&gt;COUNTIF($A$10:A60,A60),A60,IF(VLOOKUP(INDIRECT("Справочник!AA"&amp;MATCH(A60,Справочник!$AA$1:$AA$39,0)+1),Справочник!$AA$2:$AB$39,2,0)=0,"",INDIRECT("Справочник!AA"&amp;MATCH(A60,Справочник!$AA$1:$AA$39,0)+1))),"")</f>
        <v>Заявка 1</v>
      </c>
      <c r="B61" s="4" t="str">
        <f ca="1">IF(A61&lt;&gt;"","B"&amp;10+COUNTIF($A$10:A61,A61)-1,"")</f>
        <v>B61</v>
      </c>
    </row>
    <row r="62" spans="1:2" x14ac:dyDescent="0.3">
      <c r="A62" s="4" t="str">
        <f ca="1">IFERROR(IF(VLOOKUP(A61,Справочник!$AA$2:$AB$39,2,0)&gt;COUNTIF($A$10:A61,A61),A61,IF(VLOOKUP(INDIRECT("Справочник!AA"&amp;MATCH(A61,Справочник!$AA$1:$AA$39,0)+1),Справочник!$AA$2:$AB$39,2,0)=0,"",INDIRECT("Справочник!AA"&amp;MATCH(A61,Справочник!$AA$1:$AA$39,0)+1))),"")</f>
        <v>Заявка 1</v>
      </c>
      <c r="B62" s="4" t="str">
        <f ca="1">IF(A62&lt;&gt;"","B"&amp;10+COUNTIF($A$10:A62,A62)-1,"")</f>
        <v>B62</v>
      </c>
    </row>
    <row r="63" spans="1:2" x14ac:dyDescent="0.3">
      <c r="A63" s="4" t="str">
        <f ca="1">IFERROR(IF(VLOOKUP(A62,Справочник!$AA$2:$AB$39,2,0)&gt;COUNTIF($A$10:A62,A62),A62,IF(VLOOKUP(INDIRECT("Справочник!AA"&amp;MATCH(A62,Справочник!$AA$1:$AA$39,0)+1),Справочник!$AA$2:$AB$39,2,0)=0,"",INDIRECT("Справочник!AA"&amp;MATCH(A62,Справочник!$AA$1:$AA$39,0)+1))),"")</f>
        <v>Заявка 1</v>
      </c>
      <c r="B63" s="4" t="str">
        <f ca="1">IF(A63&lt;&gt;"","B"&amp;10+COUNTIF($A$10:A63,A63)-1,"")</f>
        <v>B63</v>
      </c>
    </row>
    <row r="64" spans="1:2" x14ac:dyDescent="0.3">
      <c r="A64" s="4" t="str">
        <f ca="1">IFERROR(IF(VLOOKUP(A63,Справочник!$AA$2:$AB$39,2,0)&gt;COUNTIF($A$10:A63,A63),A63,IF(VLOOKUP(INDIRECT("Справочник!AA"&amp;MATCH(A63,Справочник!$AA$1:$AA$39,0)+1),Справочник!$AA$2:$AB$39,2,0)=0,"",INDIRECT("Справочник!AA"&amp;MATCH(A63,Справочник!$AA$1:$AA$39,0)+1))),"")</f>
        <v>Заявка 1</v>
      </c>
      <c r="B64" s="4" t="str">
        <f ca="1">IF(A64&lt;&gt;"","B"&amp;10+COUNTIF($A$10:A64,A64)-1,"")</f>
        <v>B64</v>
      </c>
    </row>
    <row r="65" spans="1:2" x14ac:dyDescent="0.3">
      <c r="A65" s="4" t="str">
        <f ca="1">IFERROR(IF(VLOOKUP(A64,Справочник!$AA$2:$AB$39,2,0)&gt;COUNTIF($A$10:A64,A64),A64,IF(VLOOKUP(INDIRECT("Справочник!AA"&amp;MATCH(A64,Справочник!$AA$1:$AA$39,0)+1),Справочник!$AA$2:$AB$39,2,0)=0,"",INDIRECT("Справочник!AA"&amp;MATCH(A64,Справочник!$AA$1:$AA$39,0)+1))),"")</f>
        <v>Заявка 1</v>
      </c>
      <c r="B65" s="4" t="str">
        <f ca="1">IF(A65&lt;&gt;"","B"&amp;10+COUNTIF($A$10:A65,A65)-1,"")</f>
        <v>B65</v>
      </c>
    </row>
    <row r="66" spans="1:2" x14ac:dyDescent="0.3">
      <c r="A66" s="4" t="str">
        <f ca="1">IFERROR(IF(VLOOKUP(A65,Справочник!$AA$2:$AB$39,2,0)&gt;COUNTIF($A$10:A65,A65),A65,IF(VLOOKUP(INDIRECT("Справочник!AA"&amp;MATCH(A65,Справочник!$AA$1:$AA$39,0)+1),Справочник!$AA$2:$AB$39,2,0)=0,"",INDIRECT("Справочник!AA"&amp;MATCH(A65,Справочник!$AA$1:$AA$39,0)+1))),"")</f>
        <v>Заявка 1</v>
      </c>
      <c r="B66" s="4" t="str">
        <f ca="1">IF(A66&lt;&gt;"","B"&amp;10+COUNTIF($A$10:A66,A66)-1,"")</f>
        <v>B66</v>
      </c>
    </row>
    <row r="67" spans="1:2" x14ac:dyDescent="0.3">
      <c r="A67" s="4" t="str">
        <f ca="1">IFERROR(IF(VLOOKUP(A66,Справочник!$AA$2:$AB$39,2,0)&gt;COUNTIF($A$10:A66,A66),A66,IF(VLOOKUP(INDIRECT("Справочник!AA"&amp;MATCH(A66,Справочник!$AA$1:$AA$39,0)+1),Справочник!$AA$2:$AB$39,2,0)=0,"",INDIRECT("Справочник!AA"&amp;MATCH(A66,Справочник!$AA$1:$AA$39,0)+1))),"")</f>
        <v>Заявка 1</v>
      </c>
      <c r="B67" s="4" t="str">
        <f ca="1">IF(A67&lt;&gt;"","B"&amp;10+COUNTIF($A$10:A67,A67)-1,"")</f>
        <v>B67</v>
      </c>
    </row>
    <row r="68" spans="1:2" x14ac:dyDescent="0.3">
      <c r="A68" s="4" t="str">
        <f ca="1">IFERROR(IF(VLOOKUP(A67,Справочник!$AA$2:$AB$39,2,0)&gt;COUNTIF($A$10:A67,A67),A67,IF(VLOOKUP(INDIRECT("Справочник!AA"&amp;MATCH(A67,Справочник!$AA$1:$AA$39,0)+1),Справочник!$AA$2:$AB$39,2,0)=0,"",INDIRECT("Справочник!AA"&amp;MATCH(A67,Справочник!$AA$1:$AA$39,0)+1))),"")</f>
        <v>Заявка 1</v>
      </c>
      <c r="B68" s="4" t="str">
        <f ca="1">IF(A68&lt;&gt;"","B"&amp;10+COUNTIF($A$10:A68,A68)-1,"")</f>
        <v>B68</v>
      </c>
    </row>
    <row r="69" spans="1:2" x14ac:dyDescent="0.3">
      <c r="A69" s="4" t="str">
        <f ca="1">IFERROR(IF(VLOOKUP(A68,Справочник!$AA$2:$AB$39,2,0)&gt;COUNTIF($A$10:A68,A68),A68,IF(VLOOKUP(INDIRECT("Справочник!AA"&amp;MATCH(A68,Справочник!$AA$1:$AA$39,0)+1),Справочник!$AA$2:$AB$39,2,0)=0,"",INDIRECT("Справочник!AA"&amp;MATCH(A68,Справочник!$AA$1:$AA$39,0)+1))),"")</f>
        <v>Заявка 1</v>
      </c>
      <c r="B69" s="4" t="str">
        <f ca="1">IF(A69&lt;&gt;"","B"&amp;10+COUNTIF($A$10:A69,A69)-1,"")</f>
        <v>B69</v>
      </c>
    </row>
    <row r="70" spans="1:2" x14ac:dyDescent="0.3">
      <c r="A70" s="4" t="str">
        <f ca="1">IFERROR(IF(VLOOKUP(A69,Справочник!$AA$2:$AB$39,2,0)&gt;COUNTIF($A$10:A69,A69),A69,IF(VLOOKUP(INDIRECT("Справочник!AA"&amp;MATCH(A69,Справочник!$AA$1:$AA$39,0)+1),Справочник!$AA$2:$AB$39,2,0)=0,"",INDIRECT("Справочник!AA"&amp;MATCH(A69,Справочник!$AA$1:$AA$39,0)+1))),"")</f>
        <v>Заявка 1</v>
      </c>
      <c r="B70" s="4" t="str">
        <f ca="1">IF(A70&lt;&gt;"","B"&amp;10+COUNTIF($A$10:A70,A70)-1,"")</f>
        <v>B70</v>
      </c>
    </row>
    <row r="71" spans="1:2" x14ac:dyDescent="0.3">
      <c r="A71" s="4" t="str">
        <f ca="1">IFERROR(IF(VLOOKUP(A70,Справочник!$AA$2:$AB$39,2,0)&gt;COUNTIF($A$10:A70,A70),A70,IF(VLOOKUP(INDIRECT("Справочник!AA"&amp;MATCH(A70,Справочник!$AA$1:$AA$39,0)+1),Справочник!$AA$2:$AB$39,2,0)=0,"",INDIRECT("Справочник!AA"&amp;MATCH(A70,Справочник!$AA$1:$AA$39,0)+1))),"")</f>
        <v>Заявка 1</v>
      </c>
      <c r="B71" s="4" t="str">
        <f ca="1">IF(A71&lt;&gt;"","B"&amp;10+COUNTIF($A$10:A71,A71)-1,"")</f>
        <v>B71</v>
      </c>
    </row>
    <row r="72" spans="1:2" x14ac:dyDescent="0.3">
      <c r="A72" s="4" t="str">
        <f ca="1">IFERROR(IF(VLOOKUP(A71,Справочник!$AA$2:$AB$39,2,0)&gt;COUNTIF($A$10:A71,A71),A71,IF(VLOOKUP(INDIRECT("Справочник!AA"&amp;MATCH(A71,Справочник!$AA$1:$AA$39,0)+1),Справочник!$AA$2:$AB$39,2,0)=0,"",INDIRECT("Справочник!AA"&amp;MATCH(A71,Справочник!$AA$1:$AA$39,0)+1))),"")</f>
        <v>Заявка 1</v>
      </c>
      <c r="B72" s="4" t="str">
        <f ca="1">IF(A72&lt;&gt;"","B"&amp;10+COUNTIF($A$10:A72,A72)-1,"")</f>
        <v>B72</v>
      </c>
    </row>
    <row r="73" spans="1:2" x14ac:dyDescent="0.3">
      <c r="A73" s="4" t="str">
        <f ca="1">IFERROR(IF(VLOOKUP(A72,Справочник!$AA$2:$AB$39,2,0)&gt;COUNTIF($A$10:A72,A72),A72,IF(VLOOKUP(INDIRECT("Справочник!AA"&amp;MATCH(A72,Справочник!$AA$1:$AA$39,0)+1),Справочник!$AA$2:$AB$39,2,0)=0,"",INDIRECT("Справочник!AA"&amp;MATCH(A72,Справочник!$AA$1:$AA$39,0)+1))),"")</f>
        <v>Заявка 1</v>
      </c>
      <c r="B73" s="4" t="str">
        <f ca="1">IF(A73&lt;&gt;"","B"&amp;10+COUNTIF($A$10:A73,A73)-1,"")</f>
        <v>B73</v>
      </c>
    </row>
    <row r="74" spans="1:2" x14ac:dyDescent="0.3">
      <c r="A74" s="4" t="str">
        <f ca="1">IFERROR(IF(VLOOKUP(A73,Справочник!$AA$2:$AB$39,2,0)&gt;COUNTIF($A$10:A73,A73),A73,IF(VLOOKUP(INDIRECT("Справочник!AA"&amp;MATCH(A73,Справочник!$AA$1:$AA$39,0)+1),Справочник!$AA$2:$AB$39,2,0)=0,"",INDIRECT("Справочник!AA"&amp;MATCH(A73,Справочник!$AA$1:$AA$39,0)+1))),"")</f>
        <v>Заявка 1</v>
      </c>
      <c r="B74" s="4" t="str">
        <f ca="1">IF(A74&lt;&gt;"","B"&amp;10+COUNTIF($A$10:A74,A74)-1,"")</f>
        <v>B74</v>
      </c>
    </row>
    <row r="75" spans="1:2" x14ac:dyDescent="0.3">
      <c r="A75" s="4" t="str">
        <f ca="1">IFERROR(IF(VLOOKUP(A74,Справочник!$AA$2:$AB$39,2,0)&gt;COUNTIF($A$10:A74,A74),A74,IF(VLOOKUP(INDIRECT("Справочник!AA"&amp;MATCH(A74,Справочник!$AA$1:$AA$39,0)+1),Справочник!$AA$2:$AB$39,2,0)=0,"",INDIRECT("Справочник!AA"&amp;MATCH(A74,Справочник!$AA$1:$AA$39,0)+1))),"")</f>
        <v>Заявка 1</v>
      </c>
      <c r="B75" s="4" t="str">
        <f ca="1">IF(A75&lt;&gt;"","B"&amp;10+COUNTIF($A$10:A75,A75)-1,"")</f>
        <v>B75</v>
      </c>
    </row>
    <row r="76" spans="1:2" x14ac:dyDescent="0.3">
      <c r="A76" s="4" t="str">
        <f ca="1">IFERROR(IF(VLOOKUP(A75,Справочник!$AA$2:$AB$39,2,0)&gt;COUNTIF($A$10:A75,A75),A75,IF(VLOOKUP(INDIRECT("Справочник!AA"&amp;MATCH(A75,Справочник!$AA$1:$AA$39,0)+1),Справочник!$AA$2:$AB$39,2,0)=0,"",INDIRECT("Справочник!AA"&amp;MATCH(A75,Справочник!$AA$1:$AA$39,0)+1))),"")</f>
        <v>Заявка 1</v>
      </c>
      <c r="B76" s="4" t="str">
        <f ca="1">IF(A76&lt;&gt;"","B"&amp;10+COUNTIF($A$10:A76,A76)-1,"")</f>
        <v>B76</v>
      </c>
    </row>
    <row r="77" spans="1:2" x14ac:dyDescent="0.3">
      <c r="A77" s="4" t="str">
        <f ca="1">IFERROR(IF(VLOOKUP(A76,Справочник!$AA$2:$AB$39,2,0)&gt;COUNTIF($A$10:A76,A76),A76,IF(VLOOKUP(INDIRECT("Справочник!AA"&amp;MATCH(A76,Справочник!$AA$1:$AA$39,0)+1),Справочник!$AA$2:$AB$39,2,0)=0,"",INDIRECT("Справочник!AA"&amp;MATCH(A76,Справочник!$AA$1:$AA$39,0)+1))),"")</f>
        <v>Заявка 1</v>
      </c>
      <c r="B77" s="4" t="str">
        <f ca="1">IF(A77&lt;&gt;"","B"&amp;10+COUNTIF($A$10:A77,A77)-1,"")</f>
        <v>B77</v>
      </c>
    </row>
    <row r="78" spans="1:2" x14ac:dyDescent="0.3">
      <c r="A78" s="4" t="str">
        <f ca="1">IFERROR(IF(VLOOKUP(A77,Справочник!$AA$2:$AB$39,2,0)&gt;COUNTIF($A$10:A77,A77),A77,IF(VLOOKUP(INDIRECT("Справочник!AA"&amp;MATCH(A77,Справочник!$AA$1:$AA$39,0)+1),Справочник!$AA$2:$AB$39,2,0)=0,"",INDIRECT("Справочник!AA"&amp;MATCH(A77,Справочник!$AA$1:$AA$39,0)+1))),"")</f>
        <v>Заявка 1</v>
      </c>
      <c r="B78" s="4" t="str">
        <f ca="1">IF(A78&lt;&gt;"","B"&amp;10+COUNTIF($A$10:A78,A78)-1,"")</f>
        <v>B78</v>
      </c>
    </row>
    <row r="79" spans="1:2" x14ac:dyDescent="0.3">
      <c r="A79" s="4" t="str">
        <f ca="1">IFERROR(IF(VLOOKUP(A78,Справочник!$AA$2:$AB$39,2,0)&gt;COUNTIF($A$10:A78,A78),A78,IF(VLOOKUP(INDIRECT("Справочник!AA"&amp;MATCH(A78,Справочник!$AA$1:$AA$39,0)+1),Справочник!$AA$2:$AB$39,2,0)=0,"",INDIRECT("Справочник!AA"&amp;MATCH(A78,Справочник!$AA$1:$AA$39,0)+1))),"")</f>
        <v>Заявка 1</v>
      </c>
      <c r="B79" s="4" t="str">
        <f ca="1">IF(A79&lt;&gt;"","B"&amp;10+COUNTIF($A$10:A79,A79)-1,"")</f>
        <v>B79</v>
      </c>
    </row>
    <row r="80" spans="1:2" x14ac:dyDescent="0.3">
      <c r="A80" s="4" t="str">
        <f ca="1">IFERROR(IF(VLOOKUP(A79,Справочник!$AA$2:$AB$39,2,0)&gt;COUNTIF($A$10:A79,A79),A79,IF(VLOOKUP(INDIRECT("Справочник!AA"&amp;MATCH(A79,Справочник!$AA$1:$AA$39,0)+1),Справочник!$AA$2:$AB$39,2,0)=0,"",INDIRECT("Справочник!AA"&amp;MATCH(A79,Справочник!$AA$1:$AA$39,0)+1))),"")</f>
        <v>Заявка 1</v>
      </c>
      <c r="B80" s="4" t="str">
        <f ca="1">IF(A80&lt;&gt;"","B"&amp;10+COUNTIF($A$10:A80,A80)-1,"")</f>
        <v>B80</v>
      </c>
    </row>
    <row r="81" spans="1:2" x14ac:dyDescent="0.3">
      <c r="A81" s="4" t="str">
        <f ca="1">IFERROR(IF(VLOOKUP(A80,Справочник!$AA$2:$AB$39,2,0)&gt;COUNTIF($A$10:A80,A80),A80,IF(VLOOKUP(INDIRECT("Справочник!AA"&amp;MATCH(A80,Справочник!$AA$1:$AA$39,0)+1),Справочник!$AA$2:$AB$39,2,0)=0,"",INDIRECT("Справочник!AA"&amp;MATCH(A80,Справочник!$AA$1:$AA$39,0)+1))),"")</f>
        <v>Заявка 1</v>
      </c>
      <c r="B81" s="4" t="str">
        <f ca="1">IF(A81&lt;&gt;"","B"&amp;10+COUNTIF($A$10:A81,A81)-1,"")</f>
        <v>B81</v>
      </c>
    </row>
    <row r="82" spans="1:2" x14ac:dyDescent="0.3">
      <c r="A82" s="4" t="str">
        <f ca="1">IFERROR(IF(VLOOKUP(A81,Справочник!$AA$2:$AB$39,2,0)&gt;COUNTIF($A$10:A81,A81),A81,IF(VLOOKUP(INDIRECT("Справочник!AA"&amp;MATCH(A81,Справочник!$AA$1:$AA$39,0)+1),Справочник!$AA$2:$AB$39,2,0)=0,"",INDIRECT("Справочник!AA"&amp;MATCH(A81,Справочник!$AA$1:$AA$39,0)+1))),"")</f>
        <v>Заявка 1</v>
      </c>
      <c r="B82" s="4" t="str">
        <f ca="1">IF(A82&lt;&gt;"","B"&amp;10+COUNTIF($A$10:A82,A82)-1,"")</f>
        <v>B82</v>
      </c>
    </row>
    <row r="83" spans="1:2" x14ac:dyDescent="0.3">
      <c r="A83" s="4" t="str">
        <f ca="1">IFERROR(IF(VLOOKUP(A82,Справочник!$AA$2:$AB$39,2,0)&gt;COUNTIF($A$10:A82,A82),A82,IF(VLOOKUP(INDIRECT("Справочник!AA"&amp;MATCH(A82,Справочник!$AA$1:$AA$39,0)+1),Справочник!$AA$2:$AB$39,2,0)=0,"",INDIRECT("Справочник!AA"&amp;MATCH(A82,Справочник!$AA$1:$AA$39,0)+1))),"")</f>
        <v>Заявка 1</v>
      </c>
      <c r="B83" s="4" t="str">
        <f ca="1">IF(A83&lt;&gt;"","B"&amp;10+COUNTIF($A$10:A83,A83)-1,"")</f>
        <v>B83</v>
      </c>
    </row>
    <row r="84" spans="1:2" x14ac:dyDescent="0.3">
      <c r="A84" s="4" t="str">
        <f ca="1">IFERROR(IF(VLOOKUP(A83,Справочник!$AA$2:$AB$39,2,0)&gt;COUNTIF($A$10:A83,A83),A83,IF(VLOOKUP(INDIRECT("Справочник!AA"&amp;MATCH(A83,Справочник!$AA$1:$AA$39,0)+1),Справочник!$AA$2:$AB$39,2,0)=0,"",INDIRECT("Справочник!AA"&amp;MATCH(A83,Справочник!$AA$1:$AA$39,0)+1))),"")</f>
        <v>Заявка 1</v>
      </c>
      <c r="B84" s="4" t="str">
        <f ca="1">IF(A84&lt;&gt;"","B"&amp;10+COUNTIF($A$10:A84,A84)-1,"")</f>
        <v>B84</v>
      </c>
    </row>
    <row r="85" spans="1:2" x14ac:dyDescent="0.3">
      <c r="A85" s="4" t="str">
        <f ca="1">IFERROR(IF(VLOOKUP(A84,Справочник!$AA$2:$AB$39,2,0)&gt;COUNTIF($A$10:A84,A84),A84,IF(VLOOKUP(INDIRECT("Справочник!AA"&amp;MATCH(A84,Справочник!$AA$1:$AA$39,0)+1),Справочник!$AA$2:$AB$39,2,0)=0,"",INDIRECT("Справочник!AA"&amp;MATCH(A84,Справочник!$AA$1:$AA$39,0)+1))),"")</f>
        <v>Заявка 1</v>
      </c>
      <c r="B85" s="4" t="str">
        <f ca="1">IF(A85&lt;&gt;"","B"&amp;10+COUNTIF($A$10:A85,A85)-1,"")</f>
        <v>B85</v>
      </c>
    </row>
  </sheetData>
  <mergeCells count="6">
    <mergeCell ref="C7:C8"/>
    <mergeCell ref="D7:D8"/>
    <mergeCell ref="E7:E8"/>
    <mergeCell ref="S7:S8"/>
    <mergeCell ref="T7:T8"/>
    <mergeCell ref="F7:R7"/>
  </mergeCells>
  <pageMargins left="0.51181102362204722" right="0.31496062992125984" top="0.55118110236220474" bottom="0.35433070866141736" header="0.31496062992125984" footer="0.31496062992125984"/>
  <pageSetup paperSize="9" scale="5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70C0"/>
  </sheetPr>
  <dimension ref="A1:AB66"/>
  <sheetViews>
    <sheetView workbookViewId="0">
      <selection activeCell="B4" sqref="B4"/>
    </sheetView>
  </sheetViews>
  <sheetFormatPr defaultRowHeight="15" x14ac:dyDescent="0.25"/>
  <cols>
    <col min="1" max="1" width="25.28515625" customWidth="1"/>
    <col min="2" max="2" width="9.140625" style="9"/>
    <col min="6" max="6" width="26.140625" style="27" customWidth="1"/>
    <col min="7" max="7" width="22.28515625" customWidth="1"/>
    <col min="27" max="27" width="9.140625" style="17"/>
    <col min="28" max="28" width="9.85546875" style="17" customWidth="1"/>
  </cols>
  <sheetData>
    <row r="1" spans="1:28" x14ac:dyDescent="0.25">
      <c r="F1" s="27" t="str">
        <f>"Обороты за Январь "&amp;RIGHT(B3,2)</f>
        <v>Обороты за Январь 26</v>
      </c>
      <c r="G1">
        <v>1</v>
      </c>
    </row>
    <row r="2" spans="1:28" x14ac:dyDescent="0.25">
      <c r="F2" s="27" t="str">
        <f>"Обороты за Февраль "&amp;RIGHT(B3,2)</f>
        <v>Обороты за Февраль 26</v>
      </c>
      <c r="G2">
        <v>1</v>
      </c>
      <c r="AA2" s="17" t="s">
        <v>34</v>
      </c>
      <c r="AB2" s="17" t="str">
        <f ca="1">IFERROR(COUNTIF(INDIRECT("'"&amp;AA2&amp;"'!A2:A99"),"&gt;0"),"")</f>
        <v/>
      </c>
    </row>
    <row r="3" spans="1:28" x14ac:dyDescent="0.25">
      <c r="A3" t="s">
        <v>4</v>
      </c>
      <c r="B3" s="9">
        <v>26</v>
      </c>
      <c r="F3" s="27" t="str">
        <f>"Обороты за Март "&amp;RIGHT(B3,2)</f>
        <v>Обороты за Март 26</v>
      </c>
      <c r="G3">
        <v>1</v>
      </c>
      <c r="AA3" s="17" t="s">
        <v>35</v>
      </c>
      <c r="AB3" s="17">
        <f ca="1">IFERROR(COUNTIF(INDIRECT("'"&amp;AA3&amp;"'!A2:A99"),"&gt;0"),0)</f>
        <v>0</v>
      </c>
    </row>
    <row r="4" spans="1:28" ht="30" x14ac:dyDescent="0.25">
      <c r="A4" s="8" t="s">
        <v>33</v>
      </c>
      <c r="B4" s="9" t="s">
        <v>32</v>
      </c>
      <c r="F4" s="27" t="str">
        <f>"Обороты за Апрель "&amp;RIGHT(B3,2)</f>
        <v>Обороты за Апрель 26</v>
      </c>
      <c r="G4">
        <v>2</v>
      </c>
      <c r="AA4" s="17" t="s">
        <v>36</v>
      </c>
      <c r="AB4" s="17">
        <f t="shared" ref="AB4:AB39" ca="1" si="0">IFERROR(COUNTIF(INDIRECT("'"&amp;AA4&amp;"'!A2:A99"),"&gt;0"),0)</f>
        <v>0</v>
      </c>
    </row>
    <row r="5" spans="1:28" x14ac:dyDescent="0.25">
      <c r="F5" s="27" t="str">
        <f>"Обороты за Май "&amp;RIGHT(B3,2)</f>
        <v>Обороты за Май 26</v>
      </c>
      <c r="G5">
        <v>2</v>
      </c>
      <c r="AA5" s="17" t="s">
        <v>37</v>
      </c>
      <c r="AB5" s="17">
        <f t="shared" ca="1" si="0"/>
        <v>0</v>
      </c>
    </row>
    <row r="6" spans="1:28" x14ac:dyDescent="0.25">
      <c r="F6" s="27" t="str">
        <f>"Обороты за Июнь "&amp;RIGHT(B3,2)</f>
        <v>Обороты за Июнь 26</v>
      </c>
      <c r="G6">
        <v>2</v>
      </c>
      <c r="AA6" s="17" t="s">
        <v>38</v>
      </c>
      <c r="AB6" s="17">
        <f t="shared" ca="1" si="0"/>
        <v>0</v>
      </c>
    </row>
    <row r="7" spans="1:28" x14ac:dyDescent="0.25">
      <c r="A7" t="s">
        <v>88</v>
      </c>
      <c r="F7" s="27" t="str">
        <f>"Обороты за Июль "&amp;RIGHT(B3,2)</f>
        <v>Обороты за Июль 26</v>
      </c>
      <c r="G7">
        <v>3</v>
      </c>
      <c r="AA7" s="17" t="s">
        <v>39</v>
      </c>
      <c r="AB7" s="17">
        <f t="shared" ca="1" si="0"/>
        <v>0</v>
      </c>
    </row>
    <row r="8" spans="1:28" x14ac:dyDescent="0.25">
      <c r="A8" t="s">
        <v>89</v>
      </c>
      <c r="F8" s="27" t="str">
        <f>"Обороты за Август "&amp;RIGHT(B3,2)</f>
        <v>Обороты за Август 26</v>
      </c>
      <c r="G8">
        <v>3</v>
      </c>
      <c r="AA8" s="17" t="s">
        <v>40</v>
      </c>
      <c r="AB8" s="17">
        <f t="shared" ca="1" si="0"/>
        <v>0</v>
      </c>
    </row>
    <row r="9" spans="1:28" x14ac:dyDescent="0.25">
      <c r="A9" t="s">
        <v>90</v>
      </c>
      <c r="F9" s="27" t="str">
        <f>"Обороты за Сентябрь "&amp;RIGHT(B3,2)</f>
        <v>Обороты за Сентябрь 26</v>
      </c>
      <c r="G9">
        <v>3</v>
      </c>
      <c r="AA9" s="17" t="s">
        <v>41</v>
      </c>
      <c r="AB9" s="17">
        <f t="shared" ca="1" si="0"/>
        <v>0</v>
      </c>
    </row>
    <row r="10" spans="1:28" x14ac:dyDescent="0.25">
      <c r="A10" t="s">
        <v>81</v>
      </c>
      <c r="F10" s="27" t="str">
        <f>"Обороты за Октябрь "&amp;RIGHT(B3,2)</f>
        <v>Обороты за Октябрь 26</v>
      </c>
      <c r="G10">
        <v>4</v>
      </c>
      <c r="AA10" s="17" t="s">
        <v>42</v>
      </c>
      <c r="AB10" s="17">
        <f t="shared" ca="1" si="0"/>
        <v>0</v>
      </c>
    </row>
    <row r="11" spans="1:28" x14ac:dyDescent="0.25">
      <c r="A11" t="s">
        <v>80</v>
      </c>
      <c r="F11" s="27" t="str">
        <f>"Обороты за Ноябрь "&amp;RIGHT(B3,2)</f>
        <v>Обороты за Ноябрь 26</v>
      </c>
      <c r="G11">
        <v>4</v>
      </c>
      <c r="AA11" s="17" t="s">
        <v>43</v>
      </c>
      <c r="AB11" s="17">
        <f t="shared" ca="1" si="0"/>
        <v>0</v>
      </c>
    </row>
    <row r="12" spans="1:28" x14ac:dyDescent="0.25">
      <c r="A12" t="s">
        <v>91</v>
      </c>
      <c r="F12" s="27" t="str">
        <f>"Обороты за Декабрь "&amp;RIGHT(B3,2)</f>
        <v>Обороты за Декабрь 26</v>
      </c>
      <c r="G12">
        <v>4</v>
      </c>
      <c r="AA12" s="17" t="s">
        <v>44</v>
      </c>
      <c r="AB12" s="17">
        <f t="shared" ca="1" si="0"/>
        <v>0</v>
      </c>
    </row>
    <row r="13" spans="1:28" x14ac:dyDescent="0.25">
      <c r="A13" t="s">
        <v>92</v>
      </c>
      <c r="AA13" s="17" t="s">
        <v>45</v>
      </c>
      <c r="AB13" s="17">
        <f t="shared" ca="1" si="0"/>
        <v>0</v>
      </c>
    </row>
    <row r="14" spans="1:28" x14ac:dyDescent="0.25">
      <c r="A14" t="s">
        <v>93</v>
      </c>
      <c r="AA14" s="17" t="s">
        <v>46</v>
      </c>
      <c r="AB14" s="17">
        <f t="shared" ca="1" si="0"/>
        <v>0</v>
      </c>
    </row>
    <row r="15" spans="1:28" x14ac:dyDescent="0.25">
      <c r="A15" t="s">
        <v>94</v>
      </c>
      <c r="AA15" s="17" t="s">
        <v>47</v>
      </c>
      <c r="AB15" s="17">
        <f t="shared" ca="1" si="0"/>
        <v>0</v>
      </c>
    </row>
    <row r="16" spans="1:28" x14ac:dyDescent="0.25">
      <c r="A16" t="s">
        <v>95</v>
      </c>
      <c r="AA16" s="17" t="s">
        <v>48</v>
      </c>
      <c r="AB16" s="17">
        <f t="shared" ca="1" si="0"/>
        <v>0</v>
      </c>
    </row>
    <row r="17" spans="1:28" x14ac:dyDescent="0.25">
      <c r="A17" t="s">
        <v>96</v>
      </c>
      <c r="AA17" s="17" t="s">
        <v>49</v>
      </c>
      <c r="AB17" s="17">
        <f t="shared" ca="1" si="0"/>
        <v>0</v>
      </c>
    </row>
    <row r="18" spans="1:28" x14ac:dyDescent="0.25">
      <c r="A18" t="s">
        <v>97</v>
      </c>
      <c r="AA18" s="17" t="s">
        <v>50</v>
      </c>
      <c r="AB18" s="17">
        <f t="shared" ca="1" si="0"/>
        <v>0</v>
      </c>
    </row>
    <row r="19" spans="1:28" x14ac:dyDescent="0.25">
      <c r="A19" t="s">
        <v>98</v>
      </c>
      <c r="AA19" s="17" t="s">
        <v>51</v>
      </c>
      <c r="AB19" s="17">
        <f t="shared" ca="1" si="0"/>
        <v>0</v>
      </c>
    </row>
    <row r="20" spans="1:28" x14ac:dyDescent="0.25">
      <c r="A20" t="s">
        <v>99</v>
      </c>
      <c r="AA20" s="17" t="s">
        <v>52</v>
      </c>
      <c r="AB20" s="17">
        <f t="shared" ca="1" si="0"/>
        <v>0</v>
      </c>
    </row>
    <row r="21" spans="1:28" x14ac:dyDescent="0.25">
      <c r="A21" t="s">
        <v>100</v>
      </c>
      <c r="AA21" s="17" t="s">
        <v>53</v>
      </c>
      <c r="AB21" s="17">
        <f t="shared" ca="1" si="0"/>
        <v>0</v>
      </c>
    </row>
    <row r="22" spans="1:28" x14ac:dyDescent="0.25">
      <c r="A22" t="s">
        <v>101</v>
      </c>
      <c r="AA22" s="17" t="s">
        <v>54</v>
      </c>
      <c r="AB22" s="17">
        <f t="shared" ca="1" si="0"/>
        <v>0</v>
      </c>
    </row>
    <row r="23" spans="1:28" x14ac:dyDescent="0.25">
      <c r="A23" t="s">
        <v>102</v>
      </c>
      <c r="AA23" s="17" t="s">
        <v>55</v>
      </c>
      <c r="AB23" s="17">
        <f t="shared" ca="1" si="0"/>
        <v>0</v>
      </c>
    </row>
    <row r="24" spans="1:28" x14ac:dyDescent="0.25">
      <c r="A24" t="s">
        <v>103</v>
      </c>
      <c r="AA24" s="17" t="s">
        <v>56</v>
      </c>
      <c r="AB24" s="17">
        <f t="shared" ca="1" si="0"/>
        <v>0</v>
      </c>
    </row>
    <row r="25" spans="1:28" x14ac:dyDescent="0.25">
      <c r="A25" t="s">
        <v>104</v>
      </c>
      <c r="AA25" s="17" t="s">
        <v>57</v>
      </c>
      <c r="AB25" s="17">
        <f t="shared" ca="1" si="0"/>
        <v>0</v>
      </c>
    </row>
    <row r="26" spans="1:28" x14ac:dyDescent="0.25">
      <c r="A26" t="s">
        <v>105</v>
      </c>
      <c r="AA26" s="17" t="s">
        <v>58</v>
      </c>
      <c r="AB26" s="17">
        <f t="shared" ca="1" si="0"/>
        <v>0</v>
      </c>
    </row>
    <row r="27" spans="1:28" x14ac:dyDescent="0.25">
      <c r="A27" t="s">
        <v>106</v>
      </c>
      <c r="AA27" s="17" t="s">
        <v>59</v>
      </c>
      <c r="AB27" s="17">
        <f t="shared" ca="1" si="0"/>
        <v>0</v>
      </c>
    </row>
    <row r="28" spans="1:28" x14ac:dyDescent="0.25">
      <c r="A28" t="s">
        <v>107</v>
      </c>
      <c r="AA28" s="17" t="s">
        <v>60</v>
      </c>
      <c r="AB28" s="17">
        <f t="shared" ca="1" si="0"/>
        <v>0</v>
      </c>
    </row>
    <row r="29" spans="1:28" x14ac:dyDescent="0.25">
      <c r="A29" t="s">
        <v>108</v>
      </c>
      <c r="AA29" s="17" t="s">
        <v>61</v>
      </c>
      <c r="AB29" s="17">
        <f t="shared" ca="1" si="0"/>
        <v>0</v>
      </c>
    </row>
    <row r="30" spans="1:28" x14ac:dyDescent="0.25">
      <c r="A30" t="s">
        <v>109</v>
      </c>
      <c r="AA30" s="17" t="s">
        <v>62</v>
      </c>
      <c r="AB30" s="17">
        <f t="shared" ca="1" si="0"/>
        <v>0</v>
      </c>
    </row>
    <row r="31" spans="1:28" x14ac:dyDescent="0.25">
      <c r="A31" t="s">
        <v>110</v>
      </c>
      <c r="AA31" s="17" t="s">
        <v>63</v>
      </c>
      <c r="AB31" s="17">
        <f t="shared" ca="1" si="0"/>
        <v>0</v>
      </c>
    </row>
    <row r="32" spans="1:28" x14ac:dyDescent="0.25">
      <c r="A32" t="s">
        <v>111</v>
      </c>
      <c r="AA32" s="17" t="s">
        <v>64</v>
      </c>
      <c r="AB32" s="17">
        <f t="shared" ca="1" si="0"/>
        <v>0</v>
      </c>
    </row>
    <row r="33" spans="1:28" x14ac:dyDescent="0.25">
      <c r="A33" t="s">
        <v>86</v>
      </c>
      <c r="AA33" s="17" t="s">
        <v>65</v>
      </c>
      <c r="AB33" s="17">
        <f t="shared" ca="1" si="0"/>
        <v>0</v>
      </c>
    </row>
    <row r="34" spans="1:28" x14ac:dyDescent="0.25">
      <c r="A34" t="s">
        <v>112</v>
      </c>
      <c r="AA34" s="17" t="s">
        <v>66</v>
      </c>
      <c r="AB34" s="17">
        <f t="shared" ca="1" si="0"/>
        <v>0</v>
      </c>
    </row>
    <row r="35" spans="1:28" x14ac:dyDescent="0.25">
      <c r="AA35" s="17" t="s">
        <v>67</v>
      </c>
      <c r="AB35" s="17">
        <f t="shared" ca="1" si="0"/>
        <v>0</v>
      </c>
    </row>
    <row r="36" spans="1:28" x14ac:dyDescent="0.25">
      <c r="AA36" s="17" t="s">
        <v>68</v>
      </c>
      <c r="AB36" s="17">
        <f t="shared" ca="1" si="0"/>
        <v>0</v>
      </c>
    </row>
    <row r="37" spans="1:28" x14ac:dyDescent="0.25">
      <c r="AA37" s="17" t="s">
        <v>69</v>
      </c>
      <c r="AB37" s="17">
        <f t="shared" ca="1" si="0"/>
        <v>0</v>
      </c>
    </row>
    <row r="38" spans="1:28" x14ac:dyDescent="0.25">
      <c r="AA38" s="17" t="s">
        <v>70</v>
      </c>
      <c r="AB38" s="17">
        <f t="shared" ca="1" si="0"/>
        <v>0</v>
      </c>
    </row>
    <row r="39" spans="1:28" x14ac:dyDescent="0.25">
      <c r="AA39" s="17" t="s">
        <v>71</v>
      </c>
      <c r="AB39" s="17">
        <f t="shared" ca="1" si="0"/>
        <v>0</v>
      </c>
    </row>
    <row r="50" spans="1:2" x14ac:dyDescent="0.25">
      <c r="A50" t="s">
        <v>75</v>
      </c>
      <c r="B50" t="s">
        <v>121</v>
      </c>
    </row>
    <row r="51" spans="1:2" x14ac:dyDescent="0.25">
      <c r="A51" t="s">
        <v>82</v>
      </c>
      <c r="B51" t="s">
        <v>118</v>
      </c>
    </row>
    <row r="52" spans="1:2" x14ac:dyDescent="0.25">
      <c r="A52" t="s">
        <v>77</v>
      </c>
      <c r="B52" s="9">
        <v>0</v>
      </c>
    </row>
    <row r="53" spans="1:2" x14ac:dyDescent="0.25">
      <c r="A53" t="s">
        <v>74</v>
      </c>
      <c r="B53" t="s">
        <v>120</v>
      </c>
    </row>
    <row r="54" spans="1:2" x14ac:dyDescent="0.25">
      <c r="A54" t="s">
        <v>78</v>
      </c>
      <c r="B54" t="s">
        <v>126</v>
      </c>
    </row>
    <row r="55" spans="1:2" x14ac:dyDescent="0.25">
      <c r="A55" t="s">
        <v>133</v>
      </c>
      <c r="B55" t="s">
        <v>114</v>
      </c>
    </row>
    <row r="56" spans="1:2" x14ac:dyDescent="0.25">
      <c r="A56" t="s">
        <v>84</v>
      </c>
      <c r="B56" t="s">
        <v>114</v>
      </c>
    </row>
    <row r="57" spans="1:2" x14ac:dyDescent="0.25">
      <c r="A57" t="s">
        <v>85</v>
      </c>
      <c r="B57" t="s">
        <v>117</v>
      </c>
    </row>
    <row r="58" spans="1:2" x14ac:dyDescent="0.25">
      <c r="A58" t="s">
        <v>83</v>
      </c>
      <c r="B58" t="s">
        <v>113</v>
      </c>
    </row>
    <row r="59" spans="1:2" x14ac:dyDescent="0.25">
      <c r="A59" t="s">
        <v>73</v>
      </c>
      <c r="B59" t="s">
        <v>123</v>
      </c>
    </row>
    <row r="60" spans="1:2" x14ac:dyDescent="0.25">
      <c r="A60" t="s">
        <v>76</v>
      </c>
      <c r="B60" t="s">
        <v>122</v>
      </c>
    </row>
    <row r="61" spans="1:2" x14ac:dyDescent="0.25">
      <c r="A61" t="s">
        <v>127</v>
      </c>
      <c r="B61" s="28" t="s">
        <v>131</v>
      </c>
    </row>
    <row r="62" spans="1:2" x14ac:dyDescent="0.25">
      <c r="A62" t="s">
        <v>128</v>
      </c>
      <c r="B62" s="28" t="s">
        <v>131</v>
      </c>
    </row>
    <row r="63" spans="1:2" x14ac:dyDescent="0.25">
      <c r="A63" t="s">
        <v>87</v>
      </c>
      <c r="B63" s="9" t="s">
        <v>114</v>
      </c>
    </row>
    <row r="64" spans="1:2" x14ac:dyDescent="0.25">
      <c r="A64" t="s">
        <v>130</v>
      </c>
      <c r="B64" t="s">
        <v>114</v>
      </c>
    </row>
    <row r="65" spans="1:2" x14ac:dyDescent="0.25">
      <c r="A65" t="s">
        <v>129</v>
      </c>
      <c r="B65" s="9" t="s">
        <v>132</v>
      </c>
    </row>
    <row r="66" spans="1:2" x14ac:dyDescent="0.25">
      <c r="A66" t="s">
        <v>79</v>
      </c>
      <c r="B66" t="s">
        <v>123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2026-07-20T10:29:16Z</dcterms:modified>
</cp:coreProperties>
</file>